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Projects\IrisBG_Sync\Documents\PythonPhotos\PhotoExport_2022527\"/>
    </mc:Choice>
  </mc:AlternateContent>
  <xr:revisionPtr revIDLastSave="0" documentId="13_ncr:1_{ECA7DEDD-801A-4BA5-8D30-7AC45D7D4E4C}" xr6:coauthVersionLast="47" xr6:coauthVersionMax="47" xr10:uidLastSave="{00000000-0000-0000-0000-000000000000}"/>
  <bookViews>
    <workbookView xWindow="-14760" yWindow="5610" windowWidth="288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1" l="1"/>
  <c r="G131" i="1"/>
  <c r="G130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<sst xmlns="http://schemas.openxmlformats.org/spreadsheetml/2006/main" count="917" uniqueCount="225">
  <si>
    <t>Action</t>
  </si>
  <si>
    <t>AccYear</t>
  </si>
  <si>
    <t>AccNo</t>
  </si>
  <si>
    <t>ItemNo</t>
  </si>
  <si>
    <t>Photo</t>
  </si>
  <si>
    <t>ExcelLink</t>
  </si>
  <si>
    <t>ImageFile</t>
  </si>
  <si>
    <t>ImageProvider</t>
  </si>
  <si>
    <t>U</t>
  </si>
  <si>
    <t>BA</t>
  </si>
  <si>
    <t>Location</t>
  </si>
  <si>
    <t>E:/Projects/IrisBG_Sync/Documents/PythonPhotos/PhotoExport_2022527\0000_1506_BA_Location.jpg</t>
  </si>
  <si>
    <t>Steve Gensler</t>
  </si>
  <si>
    <t>AM</t>
  </si>
  <si>
    <t>E:/Projects/IrisBG_Sync/Documents/PythonPhotos/PhotoExport_2022527\0000_2100_AM_Location.jpg</t>
  </si>
  <si>
    <t>AR</t>
  </si>
  <si>
    <t>E:/Projects/IrisBG_Sync/Documents/PythonPhotos/PhotoExport_2022527\0000_2100_AR_Location.jpg</t>
  </si>
  <si>
    <t>A</t>
  </si>
  <si>
    <t>Flower</t>
  </si>
  <si>
    <t>E:/Projects/IrisBG_Sync/Documents/PythonPhotos/PhotoExport_2022527\0000_911_A_Flower.jpg</t>
  </si>
  <si>
    <t>Leaf</t>
  </si>
  <si>
    <t>E:/Projects/IrisBG_Sync/Documents/PythonPhotos/PhotoExport_2022527\0000_911_A_Leaf.jpg</t>
  </si>
  <si>
    <t>LeafMeasured</t>
  </si>
  <si>
    <t>E:/Projects/IrisBG_Sync/Documents/PythonPhotos/PhotoExport_2022527\0000_911_A_LeafMeasured.jpg</t>
  </si>
  <si>
    <t>Locaiton</t>
  </si>
  <si>
    <t>E:/Projects/IrisBG_Sync/Documents/PythonPhotos/PhotoExport_2022527\0000_911_A_Locaiton.jpg</t>
  </si>
  <si>
    <t>Habit</t>
  </si>
  <si>
    <t>E:/Projects/IrisBG_Sync/Documents/PythonPhotos/PhotoExport_2022527\1969_343_A_Habit.jpg</t>
  </si>
  <si>
    <t>E:/Projects/IrisBG_Sync/Documents/PythonPhotos/PhotoExport_2022527\1969_343_A_Leaf.jpg</t>
  </si>
  <si>
    <t>E:/Projects/IrisBG_Sync/Documents/PythonPhotos/PhotoExport_2022527\1969_343_A_LeafMeasured.jpg</t>
  </si>
  <si>
    <t>AccTag</t>
  </si>
  <si>
    <t>E:/Projects/IrisBG_Sync/Documents/PythonPhotos/PhotoExport_2022527\1983_271_A_AccTag.jpg</t>
  </si>
  <si>
    <t>E:/Projects/IrisBG_Sync/Documents/PythonPhotos/PhotoExport_2022527\1983_271_A_Flower.jpg</t>
  </si>
  <si>
    <t>FlowerMeasured</t>
  </si>
  <si>
    <t>E:/Projects/IrisBG_Sync/Documents/PythonPhotos/PhotoExport_2022527\1983_271_A_FlowerMeasured.jpg</t>
  </si>
  <si>
    <t>E:/Projects/IrisBG_Sync/Documents/PythonPhotos/PhotoExport_2022527\1983_271_A_LeafMeasured.jpg</t>
  </si>
  <si>
    <t>E:/Projects/IrisBG_Sync/Documents/PythonPhotos/PhotoExport_2022527\1983_271_A_Location.jpg</t>
  </si>
  <si>
    <t>Sign</t>
  </si>
  <si>
    <t>E:/Projects/IrisBG_Sync/Documents/PythonPhotos/PhotoExport_2022527\1983_271_A_Sign.jpg</t>
  </si>
  <si>
    <t>B</t>
  </si>
  <si>
    <t>E:/Projects/IrisBG_Sync/Documents/PythonPhotos/PhotoExport_2022527\1984_266_B_AccTag.jpg</t>
  </si>
  <si>
    <t>E:/Projects/IrisBG_Sync/Documents/PythonPhotos/PhotoExport_2022527\1984_266_B_Sign.jpg</t>
  </si>
  <si>
    <t>E:/Projects/IrisBG_Sync/Documents/PythonPhotos/PhotoExport_2022527\1984_406_B_Leaf.jpg</t>
  </si>
  <si>
    <t>E:/Projects/IrisBG_Sync/Documents/PythonPhotos/PhotoExport_2022527\1984_406_B_LeafMeasured.jpg</t>
  </si>
  <si>
    <t>E:/Projects/IrisBG_Sync/Documents/PythonPhotos/PhotoExport_2022527\1984_406_B_Location.jpg</t>
  </si>
  <si>
    <t>C</t>
  </si>
  <si>
    <t>E:/Projects/IrisBG_Sync/Documents/PythonPhotos/PhotoExport_2022527\1985_123_C_AccTag.jpg</t>
  </si>
  <si>
    <t>E:/Projects/IrisBG_Sync/Documents/PythonPhotos/PhotoExport_2022527\1985_123_C_Sign.jpg</t>
  </si>
  <si>
    <t>E:/Projects/IrisBG_Sync/Documents/PythonPhotos/PhotoExport_2022527\1985_136_A_Leaf.jpg</t>
  </si>
  <si>
    <t>E:/Projects/IrisBG_Sync/Documents/PythonPhotos/PhotoExport_2022527\1985_136_A_LeafMeasured.jpg</t>
  </si>
  <si>
    <t>E:/Projects/IrisBG_Sync/Documents/PythonPhotos/PhotoExport_2022527\1985_136_A_Location.jpg</t>
  </si>
  <si>
    <t>E:/Projects/IrisBG_Sync/Documents/PythonPhotos/PhotoExport_2022527\1986_125_A_AccTag.jpg</t>
  </si>
  <si>
    <t>LeafCone</t>
  </si>
  <si>
    <t>E:/Projects/IrisBG_Sync/Documents/PythonPhotos/PhotoExport_2022527\1986_176_A_LeafCone.jpg</t>
  </si>
  <si>
    <t>E:/Projects/IrisBG_Sync/Documents/PythonPhotos/PhotoExport_2022527\1986_176_A_LeafMeasured.jpg</t>
  </si>
  <si>
    <t>Seed</t>
  </si>
  <si>
    <t>E:/Projects/IrisBG_Sync/Documents/PythonPhotos/PhotoExport_2022527\1986_176_A_Seed.jpg</t>
  </si>
  <si>
    <t>E:/Projects/IrisBG_Sync/Documents/PythonPhotos/PhotoExport_2022527\1986_636_A_Flower.jpg</t>
  </si>
  <si>
    <t>E:/Projects/IrisBG_Sync/Documents/PythonPhotos/PhotoExport_2022527\1986_636_A_Habit.jpg</t>
  </si>
  <si>
    <t>E:/Projects/IrisBG_Sync/Documents/PythonPhotos/PhotoExport_2022527\1986_636_A_Location.jpg</t>
  </si>
  <si>
    <t>E:/Projects/IrisBG_Sync/Documents/PythonPhotos/PhotoExport_2022527\1987_168_C_Leaf.jpg</t>
  </si>
  <si>
    <t>E:/Projects/IrisBG_Sync/Documents/PythonPhotos/PhotoExport_2022527\1987_168_C_LeafMeasured.jpg</t>
  </si>
  <si>
    <t>E:/Projects/IrisBG_Sync/Documents/PythonPhotos/PhotoExport_2022527\1987_168_C_Location.jpg</t>
  </si>
  <si>
    <t>D</t>
  </si>
  <si>
    <t>E:/Projects/IrisBG_Sync/Documents/PythonPhotos/PhotoExport_2022527\1987_168_D_Leaf.jpg</t>
  </si>
  <si>
    <t>E:/Projects/IrisBG_Sync/Documents/PythonPhotos/PhotoExport_2022527\1987_168_D_LeafMeasured.jpg</t>
  </si>
  <si>
    <t>E:/Projects/IrisBG_Sync/Documents/PythonPhotos/PhotoExport_2022527\1987_168_D_Location.jpg</t>
  </si>
  <si>
    <t>E:/Projects/IrisBG_Sync/Documents/PythonPhotos/PhotoExport_2022527\1987_214_B_AccTag.jpg</t>
  </si>
  <si>
    <t>E:/Projects/IrisBG_Sync/Documents/PythonPhotos/PhotoExport_2022527\1987_214_B_Sign.jpg</t>
  </si>
  <si>
    <t>E:/Projects/IrisBG_Sync/Documents/PythonPhotos/PhotoExport_2022527\1987_291_A_AccTag.jpg</t>
  </si>
  <si>
    <t>E:/Projects/IrisBG_Sync/Documents/PythonPhotos/PhotoExport_2022527\1987_291_A_Habit.jpg</t>
  </si>
  <si>
    <t>E:/Projects/IrisBG_Sync/Documents/PythonPhotos/PhotoExport_2022527\1987_291_A_Location.jpg</t>
  </si>
  <si>
    <t>E:/Projects/IrisBG_Sync/Documents/PythonPhotos/PhotoExport_2022527\1987_291_A_Sign.jpg</t>
  </si>
  <si>
    <t>E</t>
  </si>
  <si>
    <t>E:/Projects/IrisBG_Sync/Documents/PythonPhotos/PhotoExport_2022527\1987_338_E_AccTag.jpg</t>
  </si>
  <si>
    <t>E:/Projects/IrisBG_Sync/Documents/PythonPhotos/PhotoExport_2022527\1987_338_E_Sign.jpg</t>
  </si>
  <si>
    <t>E:/Projects/IrisBG_Sync/Documents/PythonPhotos/PhotoExport_2022527\1987_59_A_AccTag.jpg</t>
  </si>
  <si>
    <t>E:/Projects/IrisBG_Sync/Documents/PythonPhotos/PhotoExport_2022527\1987_59_A_Habit.jpg</t>
  </si>
  <si>
    <t>E:/Projects/IrisBG_Sync/Documents/PythonPhotos/PhotoExport_2022527\1987_59_A_Location.jpg</t>
  </si>
  <si>
    <t>E:/Projects/IrisBG_Sync/Documents/PythonPhotos/PhotoExport_2022527\1987_59_B_AccTag.jpg</t>
  </si>
  <si>
    <t>E:/Projects/IrisBG_Sync/Documents/PythonPhotos/PhotoExport_2022527\1987_59_B_Habit.jpg</t>
  </si>
  <si>
    <t>E:/Projects/IrisBG_Sync/Documents/PythonPhotos/PhotoExport_2022527\1987_59_B_Location.jpg</t>
  </si>
  <si>
    <t>E:/Projects/IrisBG_Sync/Documents/PythonPhotos/PhotoExport_2022527\1988_303_A_AccTag.jpg</t>
  </si>
  <si>
    <t>E:/Projects/IrisBG_Sync/Documents/PythonPhotos/PhotoExport_2022527\1988_303_A_Sign.jpg</t>
  </si>
  <si>
    <t>Bark</t>
  </si>
  <si>
    <t>E:/Projects/IrisBG_Sync/Documents/PythonPhotos/PhotoExport_2022527\1989_147_A_Bark.jpg</t>
  </si>
  <si>
    <t>E:/Projects/IrisBG_Sync/Documents/PythonPhotos/PhotoExport_2022527\1989_147_A_Flower.jpg</t>
  </si>
  <si>
    <t>FlowerFruitMeasured</t>
  </si>
  <si>
    <t>E:/Projects/IrisBG_Sync/Documents/PythonPhotos/PhotoExport_2022527\1989_147_A_FlowerFruitMeasured.jpg</t>
  </si>
  <si>
    <t>Fruit</t>
  </si>
  <si>
    <t>E:/Projects/IrisBG_Sync/Documents/PythonPhotos/PhotoExport_2022527\1989_147_A_Fruit.jpg</t>
  </si>
  <si>
    <t>E:/Projects/IrisBG_Sync/Documents/PythonPhotos/PhotoExport_2022527\1989_147_A_LeafMeasured.jpg</t>
  </si>
  <si>
    <t>E:/Projects/IrisBG_Sync/Documents/PythonPhotos/PhotoExport_2022527\1989_147_A_Location.jpg</t>
  </si>
  <si>
    <t>E:/Projects/IrisBG_Sync/Documents/PythonPhotos/PhotoExport_2022527\1989_363_B_Leaf.jpg</t>
  </si>
  <si>
    <t>E:/Projects/IrisBG_Sync/Documents/PythonPhotos/PhotoExport_2022527\1989_363_B_LeafMeasured.jpg</t>
  </si>
  <si>
    <t>E:/Projects/IrisBG_Sync/Documents/PythonPhotos/PhotoExport_2022527\1989_363_B_Location.jpg</t>
  </si>
  <si>
    <t>E:/Projects/IrisBG_Sync/Documents/PythonPhotos/PhotoExport_2022527\1989_637_A_AccTag.jpg</t>
  </si>
  <si>
    <t>E:/Projects/IrisBG_Sync/Documents/PythonPhotos/PhotoExport_2022527\1989_637_A_Location.jpg</t>
  </si>
  <si>
    <t>E:/Projects/IrisBG_Sync/Documents/PythonPhotos/PhotoExport_2022527\1989_637_A_Sign.jpg</t>
  </si>
  <si>
    <t>E:/Projects/IrisBG_Sync/Documents/PythonPhotos/PhotoExport_2022527\1989_642_C_AccTag.jpg</t>
  </si>
  <si>
    <t>E:/Projects/IrisBG_Sync/Documents/PythonPhotos/PhotoExport_2022527\1989_642_C_Location.jpg</t>
  </si>
  <si>
    <t>E:/Projects/IrisBG_Sync/Documents/PythonPhotos/PhotoExport_2022527\1989_642_C_Sign.jpg</t>
  </si>
  <si>
    <t>E:/Projects/IrisBG_Sync/Documents/PythonPhotos/PhotoExport_2022527\1991_1038_B_Flower.jpg</t>
  </si>
  <si>
    <t>FlowerLeafMeasured</t>
  </si>
  <si>
    <t>E:/Projects/IrisBG_Sync/Documents/PythonPhotos/PhotoExport_2022527\1991_1038_B_FlowerLeafMeasured.jpg</t>
  </si>
  <si>
    <t>E:/Projects/IrisBG_Sync/Documents/PythonPhotos/PhotoExport_2022527\1991_1038_B_Location.jpg</t>
  </si>
  <si>
    <t>E:/Projects/IrisBG_Sync/Documents/PythonPhotos/PhotoExport_2022527\1991_122_A_AccTag.jpg</t>
  </si>
  <si>
    <t>E:/Projects/IrisBG_Sync/Documents/PythonPhotos/PhotoExport_2022527\1991_122_A_Leaf.jpg</t>
  </si>
  <si>
    <t>E:/Projects/IrisBG_Sync/Documents/PythonPhotos/PhotoExport_2022527\1991_122_A_LeafMeasured.jpg</t>
  </si>
  <si>
    <t>E:/Projects/IrisBG_Sync/Documents/PythonPhotos/PhotoExport_2022527\1991_122_A_Seed.jpg</t>
  </si>
  <si>
    <t>E:/Projects/IrisBG_Sync/Documents/PythonPhotos/PhotoExport_2022527\1991_1311_A_AccTag.jpg</t>
  </si>
  <si>
    <t>E:/Projects/IrisBG_Sync/Documents/PythonPhotos/PhotoExport_2022527\1991_1311_A_Sign.jpg</t>
  </si>
  <si>
    <t>E:/Projects/IrisBG_Sync/Documents/PythonPhotos/PhotoExport_2022527\1991_1311_C_AccTag.jpg</t>
  </si>
  <si>
    <t>E:/Projects/IrisBG_Sync/Documents/PythonPhotos/PhotoExport_2022527\1991_1311_C_Sign.jpg</t>
  </si>
  <si>
    <t>E:/Projects/IrisBG_Sync/Documents/PythonPhotos/PhotoExport_2022527\1991_88_B_AccTag.jpg</t>
  </si>
  <si>
    <t>E:/Projects/IrisBG_Sync/Documents/PythonPhotos/PhotoExport_2022527\1991_88_B_Habit.jpg</t>
  </si>
  <si>
    <t>E:/Projects/IrisBG_Sync/Documents/PythonPhotos/PhotoExport_2022527\1991_88_B_Leaf.jpg</t>
  </si>
  <si>
    <t>E:/Projects/IrisBG_Sync/Documents/PythonPhotos/PhotoExport_2022527\1991_88_B_Location.jpg</t>
  </si>
  <si>
    <t>E:/Projects/IrisBG_Sync/Documents/PythonPhotos/PhotoExport_2022527\1991_88_B_Sign.jpg</t>
  </si>
  <si>
    <t>E:/Projects/IrisBG_Sync/Documents/PythonPhotos/PhotoExport_2022527\1991_88_D_AccTag.jpg</t>
  </si>
  <si>
    <t>E:/Projects/IrisBG_Sync/Documents/PythonPhotos/PhotoExport_2022527\1991_88_D_Location.jpg</t>
  </si>
  <si>
    <t>E:/Projects/IrisBG_Sync/Documents/PythonPhotos/PhotoExport_2022527\1991_88_D_Sign.jpg</t>
  </si>
  <si>
    <t>E:/Projects/IrisBG_Sync/Documents/PythonPhotos/PhotoExport_2022527\1992_192_A_AccTag.jpg</t>
  </si>
  <si>
    <t>E:/Projects/IrisBG_Sync/Documents/PythonPhotos/PhotoExport_2022527\1992_192_A_Sign.jpg</t>
  </si>
  <si>
    <t>F</t>
  </si>
  <si>
    <t>E:/Projects/IrisBG_Sync/Documents/PythonPhotos/PhotoExport_2022527\1992_192_F_AccTag.jpg</t>
  </si>
  <si>
    <t>E:/Projects/IrisBG_Sync/Documents/PythonPhotos/PhotoExport_2022527\1992_192_F_Sign.jpg</t>
  </si>
  <si>
    <t>G</t>
  </si>
  <si>
    <t>E:/Projects/IrisBG_Sync/Documents/PythonPhotos/PhotoExport_2022527\1992_192_G_Location.jpg</t>
  </si>
  <si>
    <t>E:/Projects/IrisBG_Sync/Documents/PythonPhotos/PhotoExport_2022527\1992_303_A_Leaf.jpg</t>
  </si>
  <si>
    <t>E:/Projects/IrisBG_Sync/Documents/PythonPhotos/PhotoExport_2022527\1992_303_A_LeafMeasured.jpg</t>
  </si>
  <si>
    <t>E:/Projects/IrisBG_Sync/Documents/PythonPhotos/PhotoExport_2022527\1992_303_A_Location.jpg</t>
  </si>
  <si>
    <t>E:/Projects/IrisBG_Sync/Documents/PythonPhotos/PhotoExport_2022527\1992_325_C_Habit.jpg</t>
  </si>
  <si>
    <t>E:/Projects/IrisBG_Sync/Documents/PythonPhotos/PhotoExport_2022527\1992_325_C_Location.jpg</t>
  </si>
  <si>
    <t>E:/Projects/IrisBG_Sync/Documents/PythonPhotos/PhotoExport_2022527\1992_346_A_AccTag.jpg</t>
  </si>
  <si>
    <t>E:/Projects/IrisBG_Sync/Documents/PythonPhotos/PhotoExport_2022527\1992_346_A_Sign.jpg</t>
  </si>
  <si>
    <t>E:/Projects/IrisBG_Sync/Documents/PythonPhotos/PhotoExport_2022527\1993_73_E_AccTag.jpg</t>
  </si>
  <si>
    <t>E:/Projects/IrisBG_Sync/Documents/PythonPhotos/PhotoExport_2022527\1998_381_B_AccTag.jpg</t>
  </si>
  <si>
    <t>E:/Projects/IrisBG_Sync/Documents/PythonPhotos/PhotoExport_2022527\2003_264_A_AccTag.jpg</t>
  </si>
  <si>
    <t>E:/Projects/IrisBG_Sync/Documents/PythonPhotos/PhotoExport_2022527\2003_264_A_Sign.jpg</t>
  </si>
  <si>
    <t>E:/Projects/IrisBG_Sync/Documents/PythonPhotos/PhotoExport_2022527\2003_282_B_AccTag.jpg</t>
  </si>
  <si>
    <t>E:/Projects/IrisBG_Sync/Documents/PythonPhotos/PhotoExport_2022527\2003_282_B_Sign.jpg</t>
  </si>
  <si>
    <t>E:/Projects/IrisBG_Sync/Documents/PythonPhotos/PhotoExport_2022527\2003_513_A_Location.jpg</t>
  </si>
  <si>
    <t>E:/Projects/IrisBG_Sync/Documents/PythonPhotos/PhotoExport_2022527\2004_505_A_Leaf.jpg</t>
  </si>
  <si>
    <t>E:/Projects/IrisBG_Sync/Documents/PythonPhotos/PhotoExport_2022527\2004_505_A_LeafMeasured.jpg</t>
  </si>
  <si>
    <t>E:/Projects/IrisBG_Sync/Documents/PythonPhotos/PhotoExport_2022527\2004_505_A_Location.jpg</t>
  </si>
  <si>
    <t>E:/Projects/IrisBG_Sync/Documents/PythonPhotos/PhotoExport_2022527\2005_260_E_Habit.jpg</t>
  </si>
  <si>
    <t>E:/Projects/IrisBG_Sync/Documents/PythonPhotos/PhotoExport_2022527\2005_260_E_Location.jpg</t>
  </si>
  <si>
    <t>E:/Projects/IrisBG_Sync/Documents/PythonPhotos/PhotoExport_2022527\2006_162_A_AccTag.jpg</t>
  </si>
  <si>
    <t>E:/Projects/IrisBG_Sync/Documents/PythonPhotos/PhotoExport_2022527\2006_164_A_AccTag.jpg</t>
  </si>
  <si>
    <t>E:/Projects/IrisBG_Sync/Documents/PythonPhotos/PhotoExport_2022527\2006_164_A_Sign.jpg</t>
  </si>
  <si>
    <t>E:/Projects/IrisBG_Sync/Documents/PythonPhotos/PhotoExport_2022527\2006_167_A_AccTag.jpg</t>
  </si>
  <si>
    <t>E:/Projects/IrisBG_Sync/Documents/PythonPhotos/PhotoExport_2022527\2006_167_A_Sign.jpg</t>
  </si>
  <si>
    <t>E:/Projects/IrisBG_Sync/Documents/PythonPhotos/PhotoExport_2022527\2006_168_A_AccTag.jpg</t>
  </si>
  <si>
    <t>E:/Projects/IrisBG_Sync/Documents/PythonPhotos/PhotoExport_2022527\2006_168_A_Sign.jpg</t>
  </si>
  <si>
    <t>E:/Projects/IrisBG_Sync/Documents/PythonPhotos/PhotoExport_2022527\2006_170_A_AccTag.jpg</t>
  </si>
  <si>
    <t>E:/Projects/IrisBG_Sync/Documents/PythonPhotos/PhotoExport_2022527\2006_170_A_Sign.jpg</t>
  </si>
  <si>
    <t>E:/Projects/IrisBG_Sync/Documents/PythonPhotos/PhotoExport_2022527\2006_170_B_AccTag.jpg</t>
  </si>
  <si>
    <t>H</t>
  </si>
  <si>
    <t>E:/Projects/IrisBG_Sync/Documents/PythonPhotos/PhotoExport_2022527\2006_701_H_AccTag.jpg</t>
  </si>
  <si>
    <t>E:/Projects/IrisBG_Sync/Documents/PythonPhotos/PhotoExport_2022527\2006_701_H_Sign.jpg</t>
  </si>
  <si>
    <t>I</t>
  </si>
  <si>
    <t>E:/Projects/IrisBG_Sync/Documents/PythonPhotos/PhotoExport_2022527\2006_701_I_AccTag.jpg</t>
  </si>
  <si>
    <t>J</t>
  </si>
  <si>
    <t>E:/Projects/IrisBG_Sync/Documents/PythonPhotos/PhotoExport_2022527\2006_703_J_AccTag.jpg</t>
  </si>
  <si>
    <t>E:/Projects/IrisBG_Sync/Documents/PythonPhotos/PhotoExport_2022527\2006_703_J_Flower.jpg</t>
  </si>
  <si>
    <t>E:/Projects/IrisBG_Sync/Documents/PythonPhotos/PhotoExport_2022527\2007_241_F_AccTag.jpg</t>
  </si>
  <si>
    <t>E:/Projects/IrisBG_Sync/Documents/PythonPhotos/PhotoExport_2022527\2007_241_F_Sign.jpg</t>
  </si>
  <si>
    <t>E:/Projects/IrisBG_Sync/Documents/PythonPhotos/PhotoExport_2022527\2007_246_A_AccTag.jpg</t>
  </si>
  <si>
    <t>E:/Projects/IrisBG_Sync/Documents/PythonPhotos/PhotoExport_2022527\2007_246_A_Sign.jpg</t>
  </si>
  <si>
    <t>E:/Projects/IrisBG_Sync/Documents/PythonPhotos/PhotoExport_2022527\2007_8_A_Leaf.jpg</t>
  </si>
  <si>
    <t>E:/Projects/IrisBG_Sync/Documents/PythonPhotos/PhotoExport_2022527\2007_8_A_LeafMeasured.jpg</t>
  </si>
  <si>
    <t>E:/Projects/IrisBG_Sync/Documents/PythonPhotos/PhotoExport_2022527\2007_8_A_Location.jpg</t>
  </si>
  <si>
    <t>E:/Projects/IrisBG_Sync/Documents/PythonPhotos/PhotoExport_2022527\2008_721_C_AccTag.jpg</t>
  </si>
  <si>
    <t>E:/Projects/IrisBG_Sync/Documents/PythonPhotos/PhotoExport_2022527\2008_721_C_Sign.jpg</t>
  </si>
  <si>
    <t>E:/Projects/IrisBG_Sync/Documents/PythonPhotos/PhotoExport_2022527\2009_646_F_AccTag.jpg</t>
  </si>
  <si>
    <t>E:/Projects/IrisBG_Sync/Documents/PythonPhotos/PhotoExport_2022527\2009_760_A_Location.jpg</t>
  </si>
  <si>
    <t>E:/Projects/IrisBG_Sync/Documents/PythonPhotos/PhotoExport_2022527\2009_760_C_AccTag.jpg</t>
  </si>
  <si>
    <t>E:/Projects/IrisBG_Sync/Documents/PythonPhotos/PhotoExport_2022527\2009_760_C_Sign.jpg</t>
  </si>
  <si>
    <t>M</t>
  </si>
  <si>
    <t>E:/Projects/IrisBG_Sync/Documents/PythonPhotos/PhotoExport_2022527\2009_760_M_Habit.jpg</t>
  </si>
  <si>
    <t>E:/Projects/IrisBG_Sync/Documents/PythonPhotos/PhotoExport_2022527\2009_760_M_Location.jpg</t>
  </si>
  <si>
    <t>O</t>
  </si>
  <si>
    <t>E:/Projects/IrisBG_Sync/Documents/PythonPhotos/PhotoExport_2022527\2009_760_O_Habit.jpg</t>
  </si>
  <si>
    <t>E:/Projects/IrisBG_Sync/Documents/PythonPhotos/PhotoExport_2022527\2009_760_O_Location.jpg</t>
  </si>
  <si>
    <t>V</t>
  </si>
  <si>
    <t>E:/Projects/IrisBG_Sync/Documents/PythonPhotos/PhotoExport_2022527\2009_760_V_Habit.jpg</t>
  </si>
  <si>
    <t>E:/Projects/IrisBG_Sync/Documents/PythonPhotos/PhotoExport_2022527\2009_760_V_Location.jpg</t>
  </si>
  <si>
    <t>E:/Projects/IrisBG_Sync/Documents/PythonPhotos/PhotoExport_2022527\2010_126_A_AccTag.jpg</t>
  </si>
  <si>
    <t>E:/Projects/IrisBG_Sync/Documents/PythonPhotos/PhotoExport_2022527\2010_291_A_AccTag.jpg</t>
  </si>
  <si>
    <t>E:/Projects/IrisBG_Sync/Documents/PythonPhotos/PhotoExport_2022527\2010_291_A_Sign.jpg</t>
  </si>
  <si>
    <t>E:/Projects/IrisBG_Sync/Documents/PythonPhotos/PhotoExport_2022527\2010_446_A_AccTag.jpg</t>
  </si>
  <si>
    <t>E:/Projects/IrisBG_Sync/Documents/PythonPhotos/PhotoExport_2022527\2010_446_A_Sign.jpg</t>
  </si>
  <si>
    <t>E:/Projects/IrisBG_Sync/Documents/PythonPhotos/PhotoExport_2022527\2010_450_B_AccTag.jpg</t>
  </si>
  <si>
    <t>E:/Projects/IrisBG_Sync/Documents/PythonPhotos/PhotoExport_2022527\2010_450_B_Sign.jpg</t>
  </si>
  <si>
    <t>E:/Projects/IrisBG_Sync/Documents/PythonPhotos/PhotoExport_2022527\2010_496_A_AccTag.jpg</t>
  </si>
  <si>
    <t>E:/Projects/IrisBG_Sync/Documents/PythonPhotos/PhotoExport_2022527\2010_496_A_Sign.jpg</t>
  </si>
  <si>
    <t>E:/Projects/IrisBG_Sync/Documents/PythonPhotos/PhotoExport_2022527\2011_312_A_Fruit.jpg</t>
  </si>
  <si>
    <t>E:/Projects/IrisBG_Sync/Documents/PythonPhotos/PhotoExport_2022527\2011_312_A_Leaf.jpg</t>
  </si>
  <si>
    <t>E:/Projects/IrisBG_Sync/Documents/PythonPhotos/PhotoExport_2022527\2011_312_A_LeafMeasured.jpg</t>
  </si>
  <si>
    <t>E:/Projects/IrisBG_Sync/Documents/PythonPhotos/PhotoExport_2022527\2011_312_A_Location.jpg</t>
  </si>
  <si>
    <t>E:/Projects/IrisBG_Sync/Documents/PythonPhotos/PhotoExport_2022527\2012_482_A_Leaf.jpg</t>
  </si>
  <si>
    <t>E:/Projects/IrisBG_Sync/Documents/PythonPhotos/PhotoExport_2022527\2012_482_A_LeafMeasured.jpg</t>
  </si>
  <si>
    <t>E:/Projects/IrisBG_Sync/Documents/PythonPhotos/PhotoExport_2022527\2012_482_A_Location.jpg</t>
  </si>
  <si>
    <t>E:/Projects/IrisBG_Sync/Documents/PythonPhotos/PhotoExport_2022527\2012_518_B_AccTag.jpg</t>
  </si>
  <si>
    <t>E:/Projects/IrisBG_Sync/Documents/PythonPhotos/PhotoExport_2022527\2012_519_A_AccTag.jpg</t>
  </si>
  <si>
    <t>E:/Projects/IrisBG_Sync/Documents/PythonPhotos/PhotoExport_2022527\2012_519_A_Sign.jpg</t>
  </si>
  <si>
    <t>E:/Projects/IrisBG_Sync/Documents/PythonPhotos/PhotoExport_2022527\2012_519_E_AccTag.jpg</t>
  </si>
  <si>
    <t>E:/Projects/IrisBG_Sync/Documents/PythonPhotos/PhotoExport_2022527\2012_519_E_Sign.jpg</t>
  </si>
  <si>
    <t>E:/Projects/IrisBG_Sync/Documents/PythonPhotos/PhotoExport_2022527\2012_520_A_AccTag.jpg</t>
  </si>
  <si>
    <t>E:/Projects/IrisBG_Sync/Documents/PythonPhotos/PhotoExport_2022527\2012_520_A_Sign.jpg</t>
  </si>
  <si>
    <t>E:/Projects/IrisBG_Sync/Documents/PythonPhotos/PhotoExport_2022527\2014_375_A_LeafMeasured.jpg</t>
  </si>
  <si>
    <t>E:/Projects/IrisBG_Sync/Documents/PythonPhotos/PhotoExport_2022527\2014_375_A_Location.jpg</t>
  </si>
  <si>
    <t>E:/Projects/IrisBG_Sync/Documents/PythonPhotos/PhotoExport_2022527\2014_50_A_Flower.jpg</t>
  </si>
  <si>
    <t>E:/Projects/IrisBG_Sync/Documents/PythonPhotos/PhotoExport_2022527\2014_50_A_LeafMeasured.jpg</t>
  </si>
  <si>
    <t>E:/Projects/IrisBG_Sync/Documents/PythonPhotos/PhotoExport_2022527\2014_50_A_Location.jpg</t>
  </si>
  <si>
    <t>E:/Projects/IrisBG_Sync/Documents/PythonPhotos/PhotoExport_2022527\2017_34_E_AccTag.jpg</t>
  </si>
  <si>
    <t>E:/Projects/IrisBG_Sync/Documents/PythonPhotos/PhotoExport_2022527\2017_34_E_Sign.jpg</t>
  </si>
  <si>
    <t>E:/Projects/IrisBG_Sync/Documents/PythonPhotos/PhotoExport_2022527\2006_703_J_LeafMeasured.jpg</t>
  </si>
  <si>
    <t>E:/Projects/IrisBG_Sync/Documents/PythonPhotos/PhotoExport_2022527\2006_703_J_Location.jpg</t>
  </si>
  <si>
    <t>0000</t>
  </si>
  <si>
    <t>ImageRank</t>
  </si>
  <si>
    <t>ImageDate</t>
  </si>
  <si>
    <t>E:/Projects/IrisBG_Sync/Documents/PythonPhotos/PhotoExport_2022527\1989_147_A_FlowerLeaf.jpg</t>
  </si>
  <si>
    <t>FlowerLeaf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</si>
</sst>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/>
    <xf numFmtId="49" fontId="1" fillId="0" borderId="1" xfId="0" applyNumberFormat="1" applyFont="1" applyBorder="1" applyAlignment="1">
      <alignment horizontal="center" vertical="top"/>
    </xf>
    <xf numFmtId="49" fontId="0" fillId="0" borderId="0" xfId="0" applyNumberFormat="1"/>
    <xf numFmtId="0" fontId="3" fillId="0" borderId="2" xfId="0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tabSelected="1" topLeftCell="E1" workbookViewId="0">
      <selection activeCell="J182" sqref="J182"/>
    </sheetView>
  </sheetViews>
  <sheetFormatPr defaultRowHeight="15" x14ac:dyDescent="0.25"/>
  <cols>
    <col min="3" max="3" width="9.140625" style="4"/>
    <col min="6" max="6" width="20.42578125" bestFit="1" customWidth="1"/>
    <col min="7" max="7" width="13.5703125" customWidth="1"/>
    <col min="8" max="8" width="14.7109375" customWidth="1"/>
    <col min="9" max="9" width="14.140625" bestFit="1" customWidth="1"/>
    <col min="10" max="10" width="10.7109375" bestFit="1" customWidth="1"/>
    <col min="11" max="11" width="10.42578125" style="7" bestFit="1" customWidth="1"/>
  </cols>
  <sheetData>
    <row r="1" spans="1:11" x14ac:dyDescent="0.25">
      <c r="B1" s="1" t="s">
        <v>0</v>
      </c>
      <c r="C1" s="3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5" t="s">
        <v>221</v>
      </c>
      <c r="K1" s="6" t="s">
        <v>222</v>
      </c>
    </row>
    <row r="2" spans="1:11" x14ac:dyDescent="0.25">
      <c r="A2" s="1">
        <v>0</v>
      </c>
      <c r="B2" t="s">
        <v>8</v>
      </c>
      <c r="C2" s="4" t="s">
        <v>220</v>
      </c>
      <c r="D2">
        <v>1506</v>
      </c>
      <c r="E2" t="s">
        <v>9</v>
      </c>
      <c r="F2" t="s">
        <v>10</v>
      </c>
      <c r="G2" t="str">
        <f>HYPERLINK("E:/Projects/IrisBG_Sync/Documents/PythonPhotos/PhotoExport_2022527\0000_1506_BA_Location.jpg")</f>
        <v>E:/Projects/IrisBG_Sync/Documents/PythonPhotos/PhotoExport_2022527\0000_1506_BA_Location.jpg</v>
      </c>
      <c r="H2" t="s">
        <v>11</v>
      </c>
      <c r="I2" t="s">
        <v>12</v>
      </c>
      <c r="J2">
        <v>14</v>
      </c>
      <c r="K2" s="7">
        <v>44707</v>
      </c>
    </row>
    <row r="3" spans="1:11" x14ac:dyDescent="0.25">
      <c r="A3" s="1">
        <v>1</v>
      </c>
      <c r="B3" t="s">
        <v>8</v>
      </c>
      <c r="C3" s="4" t="s">
        <v>220</v>
      </c>
      <c r="D3">
        <v>2100</v>
      </c>
      <c r="E3" t="s">
        <v>13</v>
      </c>
      <c r="F3" t="s">
        <v>10</v>
      </c>
      <c r="G3" t="str">
        <f>HYPERLINK("E:/Projects/IrisBG_Sync/Documents/PythonPhotos/PhotoExport_2022527\0000_2100_AM_Location.jpg")</f>
        <v>E:/Projects/IrisBG_Sync/Documents/PythonPhotos/PhotoExport_2022527\0000_2100_AM_Location.jpg</v>
      </c>
      <c r="H3" t="s">
        <v>14</v>
      </c>
      <c r="I3" t="s">
        <v>12</v>
      </c>
      <c r="J3">
        <v>14</v>
      </c>
      <c r="K3" s="7">
        <v>44707</v>
      </c>
    </row>
    <row r="4" spans="1:11" x14ac:dyDescent="0.25">
      <c r="A4" s="1">
        <v>2</v>
      </c>
      <c r="B4" t="s">
        <v>8</v>
      </c>
      <c r="C4" s="4" t="s">
        <v>220</v>
      </c>
      <c r="D4">
        <v>2100</v>
      </c>
      <c r="E4" t="s">
        <v>15</v>
      </c>
      <c r="F4" t="s">
        <v>10</v>
      </c>
      <c r="G4" t="str">
        <f>HYPERLINK("E:/Projects/IrisBG_Sync/Documents/PythonPhotos/PhotoExport_2022527\0000_2100_AR_Location.jpg")</f>
        <v>E:/Projects/IrisBG_Sync/Documents/PythonPhotos/PhotoExport_2022527\0000_2100_AR_Location.jpg</v>
      </c>
      <c r="H4" t="s">
        <v>16</v>
      </c>
      <c r="I4" t="s">
        <v>12</v>
      </c>
      <c r="J4">
        <v>14</v>
      </c>
      <c r="K4" s="7">
        <v>44707</v>
      </c>
    </row>
    <row r="5" spans="1:11" x14ac:dyDescent="0.25">
      <c r="A5" s="1">
        <v>3</v>
      </c>
      <c r="B5" t="s">
        <v>8</v>
      </c>
      <c r="C5" s="4" t="s">
        <v>220</v>
      </c>
      <c r="D5">
        <v>911</v>
      </c>
      <c r="E5" t="s">
        <v>17</v>
      </c>
      <c r="F5" t="s">
        <v>18</v>
      </c>
      <c r="G5" t="str">
        <f>HYPERLINK("E:/Projects/IrisBG_Sync/Documents/PythonPhotos/PhotoExport_2022527\0000_911_A_Flower.jpg")</f>
        <v>E:/Projects/IrisBG_Sync/Documents/PythonPhotos/PhotoExport_2022527\0000_911_A_Flower.jpg</v>
      </c>
      <c r="H5" t="s">
        <v>19</v>
      </c>
      <c r="I5" t="s">
        <v>12</v>
      </c>
      <c r="J5">
        <v>2</v>
      </c>
      <c r="K5" s="7">
        <v>44707</v>
      </c>
    </row>
    <row r="6" spans="1:11" x14ac:dyDescent="0.25">
      <c r="A6" s="1">
        <v>4</v>
      </c>
      <c r="B6" t="s">
        <v>8</v>
      </c>
      <c r="C6" s="4" t="s">
        <v>220</v>
      </c>
      <c r="D6">
        <v>911</v>
      </c>
      <c r="E6" t="s">
        <v>17</v>
      </c>
      <c r="F6" t="s">
        <v>20</v>
      </c>
      <c r="G6" t="str">
        <f>HYPERLINK("E:/Projects/IrisBG_Sync/Documents/PythonPhotos/PhotoExport_2022527\0000_911_A_Leaf.jpg")</f>
        <v>E:/Projects/IrisBG_Sync/Documents/PythonPhotos/PhotoExport_2022527\0000_911_A_Leaf.jpg</v>
      </c>
      <c r="H6" t="s">
        <v>21</v>
      </c>
      <c r="I6" t="s">
        <v>12</v>
      </c>
      <c r="J6">
        <v>4</v>
      </c>
      <c r="K6" s="7">
        <v>44707</v>
      </c>
    </row>
    <row r="7" spans="1:11" x14ac:dyDescent="0.25">
      <c r="A7" s="1">
        <v>5</v>
      </c>
      <c r="B7" t="s">
        <v>8</v>
      </c>
      <c r="C7" s="4" t="s">
        <v>220</v>
      </c>
      <c r="D7">
        <v>911</v>
      </c>
      <c r="E7" t="s">
        <v>17</v>
      </c>
      <c r="F7" t="s">
        <v>22</v>
      </c>
      <c r="G7" t="str">
        <f>HYPERLINK("E:/Projects/IrisBG_Sync/Documents/PythonPhotos/PhotoExport_2022527\0000_911_A_LeafMeasured.jpg")</f>
        <v>E:/Projects/IrisBG_Sync/Documents/PythonPhotos/PhotoExport_2022527\0000_911_A_LeafMeasured.jpg</v>
      </c>
      <c r="H7" t="s">
        <v>23</v>
      </c>
      <c r="I7" t="s">
        <v>12</v>
      </c>
      <c r="J7">
        <v>7</v>
      </c>
      <c r="K7" s="7">
        <v>44707</v>
      </c>
    </row>
    <row r="8" spans="1:11" x14ac:dyDescent="0.25">
      <c r="A8" s="1">
        <v>6</v>
      </c>
      <c r="B8" t="s">
        <v>8</v>
      </c>
      <c r="C8" s="4" t="s">
        <v>220</v>
      </c>
      <c r="D8">
        <v>911</v>
      </c>
      <c r="E8" t="s">
        <v>17</v>
      </c>
      <c r="F8" t="s">
        <v>24</v>
      </c>
      <c r="G8" t="str">
        <f>HYPERLINK("E:/Projects/IrisBG_Sync/Documents/PythonPhotos/PhotoExport_2022527\0000_911_A_Locaiton.jpg")</f>
        <v>E:/Projects/IrisBG_Sync/Documents/PythonPhotos/PhotoExport_2022527\0000_911_A_Locaiton.jpg</v>
      </c>
      <c r="H8" t="s">
        <v>25</v>
      </c>
      <c r="I8" t="s">
        <v>12</v>
      </c>
      <c r="J8">
        <v>13</v>
      </c>
      <c r="K8" s="7">
        <v>44707</v>
      </c>
    </row>
    <row r="9" spans="1:11" x14ac:dyDescent="0.25">
      <c r="A9" s="1">
        <v>7</v>
      </c>
      <c r="B9" t="s">
        <v>8</v>
      </c>
      <c r="C9" s="4">
        <v>1969</v>
      </c>
      <c r="D9">
        <v>343</v>
      </c>
      <c r="E9" t="s">
        <v>17</v>
      </c>
      <c r="F9" t="s">
        <v>26</v>
      </c>
      <c r="G9" t="str">
        <f>HYPERLINK("E:/Projects/IrisBG_Sync/Documents/PythonPhotos/PhotoExport_2022527\1969_343_A_Habit.jpg")</f>
        <v>E:/Projects/IrisBG_Sync/Documents/PythonPhotos/PhotoExport_2022527\1969_343_A_Habit.jpg</v>
      </c>
      <c r="H9" t="s">
        <v>27</v>
      </c>
      <c r="I9" t="s">
        <v>12</v>
      </c>
      <c r="J9">
        <v>13</v>
      </c>
      <c r="K9" s="7">
        <v>44707</v>
      </c>
    </row>
    <row r="10" spans="1:11" x14ac:dyDescent="0.25">
      <c r="A10" s="1">
        <v>8</v>
      </c>
      <c r="B10" t="s">
        <v>8</v>
      </c>
      <c r="C10" s="4">
        <v>1969</v>
      </c>
      <c r="D10">
        <v>343</v>
      </c>
      <c r="E10" t="s">
        <v>17</v>
      </c>
      <c r="F10" t="s">
        <v>20</v>
      </c>
      <c r="G10" t="str">
        <f>HYPERLINK("E:/Projects/IrisBG_Sync/Documents/PythonPhotos/PhotoExport_2022527\1969_343_A_Leaf.jpg")</f>
        <v>E:/Projects/IrisBG_Sync/Documents/PythonPhotos/PhotoExport_2022527\1969_343_A_Leaf.jpg</v>
      </c>
      <c r="H10" t="s">
        <v>28</v>
      </c>
      <c r="I10" t="s">
        <v>12</v>
      </c>
      <c r="J10">
        <v>4</v>
      </c>
      <c r="K10" s="7">
        <v>44707</v>
      </c>
    </row>
    <row r="11" spans="1:11" x14ac:dyDescent="0.25">
      <c r="A11" s="1">
        <v>9</v>
      </c>
      <c r="B11" t="s">
        <v>8</v>
      </c>
      <c r="C11" s="4">
        <v>1969</v>
      </c>
      <c r="D11">
        <v>343</v>
      </c>
      <c r="E11" t="s">
        <v>17</v>
      </c>
      <c r="F11" t="s">
        <v>22</v>
      </c>
      <c r="G11" t="str">
        <f>HYPERLINK("E:/Projects/IrisBG_Sync/Documents/PythonPhotos/PhotoExport_2022527\1969_343_A_LeafMeasured.jpg")</f>
        <v>E:/Projects/IrisBG_Sync/Documents/PythonPhotos/PhotoExport_2022527\1969_343_A_LeafMeasured.jpg</v>
      </c>
      <c r="H11" t="s">
        <v>29</v>
      </c>
      <c r="I11" t="s">
        <v>12</v>
      </c>
      <c r="J11">
        <v>7</v>
      </c>
      <c r="K11" s="7">
        <v>44707</v>
      </c>
    </row>
    <row r="12" spans="1:11" x14ac:dyDescent="0.25">
      <c r="A12" s="1">
        <v>10</v>
      </c>
      <c r="B12" t="s">
        <v>8</v>
      </c>
      <c r="C12" s="4">
        <v>1983</v>
      </c>
      <c r="D12">
        <v>271</v>
      </c>
      <c r="E12" t="s">
        <v>17</v>
      </c>
      <c r="F12" t="s">
        <v>30</v>
      </c>
      <c r="G12" t="str">
        <f>HYPERLINK("E:/Projects/IrisBG_Sync/Documents/PythonPhotos/PhotoExport_2022527\1983_271_A_AccTag.jpg")</f>
        <v>E:/Projects/IrisBG_Sync/Documents/PythonPhotos/PhotoExport_2022527\1983_271_A_AccTag.jpg</v>
      </c>
      <c r="H12" t="s">
        <v>31</v>
      </c>
      <c r="I12" t="s">
        <v>12</v>
      </c>
      <c r="J12">
        <v>11</v>
      </c>
      <c r="K12" s="7">
        <v>44707</v>
      </c>
    </row>
    <row r="13" spans="1:11" x14ac:dyDescent="0.25">
      <c r="A13" s="1">
        <v>11</v>
      </c>
      <c r="B13" t="s">
        <v>8</v>
      </c>
      <c r="C13" s="4">
        <v>1983</v>
      </c>
      <c r="D13">
        <v>271</v>
      </c>
      <c r="E13" t="s">
        <v>17</v>
      </c>
      <c r="F13" t="s">
        <v>18</v>
      </c>
      <c r="G13" t="str">
        <f>HYPERLINK("E:/Projects/IrisBG_Sync/Documents/PythonPhotos/PhotoExport_2022527\1983_271_A_Flower.jpg")</f>
        <v>E:/Projects/IrisBG_Sync/Documents/PythonPhotos/PhotoExport_2022527\1983_271_A_Flower.jpg</v>
      </c>
      <c r="H13" t="s">
        <v>32</v>
      </c>
      <c r="I13" t="s">
        <v>12</v>
      </c>
      <c r="J13">
        <v>2</v>
      </c>
      <c r="K13" s="7">
        <v>44707</v>
      </c>
    </row>
    <row r="14" spans="1:11" x14ac:dyDescent="0.25">
      <c r="A14" s="1">
        <v>12</v>
      </c>
      <c r="B14" t="s">
        <v>8</v>
      </c>
      <c r="C14" s="4">
        <v>1983</v>
      </c>
      <c r="D14">
        <v>271</v>
      </c>
      <c r="E14" t="s">
        <v>17</v>
      </c>
      <c r="F14" t="s">
        <v>33</v>
      </c>
      <c r="G14" t="str">
        <f>HYPERLINK("E:/Projects/IrisBG_Sync/Documents/PythonPhotos/PhotoExport_2022527\1983_271_A_FlowerMeasured.jpg")</f>
        <v>E:/Projects/IrisBG_Sync/Documents/PythonPhotos/PhotoExport_2022527\1983_271_A_FlowerMeasured.jpg</v>
      </c>
      <c r="H14" t="s">
        <v>34</v>
      </c>
      <c r="I14" t="s">
        <v>12</v>
      </c>
      <c r="J14">
        <v>6</v>
      </c>
      <c r="K14" s="7">
        <v>44707</v>
      </c>
    </row>
    <row r="15" spans="1:11" x14ac:dyDescent="0.25">
      <c r="A15" s="1">
        <v>13</v>
      </c>
      <c r="B15" t="s">
        <v>8</v>
      </c>
      <c r="C15" s="4">
        <v>1983</v>
      </c>
      <c r="D15">
        <v>271</v>
      </c>
      <c r="E15" t="s">
        <v>17</v>
      </c>
      <c r="F15" t="s">
        <v>22</v>
      </c>
      <c r="G15" t="str">
        <f>HYPERLINK("E:/Projects/IrisBG_Sync/Documents/PythonPhotos/PhotoExport_2022527\1983_271_A_LeafMeasured.jpg")</f>
        <v>E:/Projects/IrisBG_Sync/Documents/PythonPhotos/PhotoExport_2022527\1983_271_A_LeafMeasured.jpg</v>
      </c>
      <c r="H15" t="s">
        <v>35</v>
      </c>
      <c r="I15" t="s">
        <v>12</v>
      </c>
      <c r="J15">
        <v>7</v>
      </c>
      <c r="K15" s="7">
        <v>44707</v>
      </c>
    </row>
    <row r="16" spans="1:11" x14ac:dyDescent="0.25">
      <c r="A16" s="1">
        <v>14</v>
      </c>
      <c r="B16" t="s">
        <v>8</v>
      </c>
      <c r="C16" s="4">
        <v>1983</v>
      </c>
      <c r="D16">
        <v>271</v>
      </c>
      <c r="E16" t="s">
        <v>17</v>
      </c>
      <c r="F16" t="s">
        <v>10</v>
      </c>
      <c r="G16" t="str">
        <f>HYPERLINK("E:/Projects/IrisBG_Sync/Documents/PythonPhotos/PhotoExport_2022527\1983_271_A_Location.jpg")</f>
        <v>E:/Projects/IrisBG_Sync/Documents/PythonPhotos/PhotoExport_2022527\1983_271_A_Location.jpg</v>
      </c>
      <c r="H16" t="s">
        <v>36</v>
      </c>
      <c r="I16" t="s">
        <v>12</v>
      </c>
      <c r="J16">
        <v>14</v>
      </c>
      <c r="K16" s="7">
        <v>44707</v>
      </c>
    </row>
    <row r="17" spans="1:11" x14ac:dyDescent="0.25">
      <c r="A17" s="1">
        <v>15</v>
      </c>
      <c r="B17" t="s">
        <v>8</v>
      </c>
      <c r="C17" s="4">
        <v>1983</v>
      </c>
      <c r="D17">
        <v>271</v>
      </c>
      <c r="E17" t="s">
        <v>17</v>
      </c>
      <c r="F17" t="s">
        <v>37</v>
      </c>
      <c r="G17" t="str">
        <f>HYPERLINK("E:/Projects/IrisBG_Sync/Documents/PythonPhotos/PhotoExport_2022527\1983_271_A_Sign.jpg")</f>
        <v>E:/Projects/IrisBG_Sync/Documents/PythonPhotos/PhotoExport_2022527\1983_271_A_Sign.jpg</v>
      </c>
      <c r="H17" t="s">
        <v>38</v>
      </c>
      <c r="I17" t="s">
        <v>12</v>
      </c>
      <c r="J17">
        <v>11</v>
      </c>
      <c r="K17" s="7">
        <v>44707</v>
      </c>
    </row>
    <row r="18" spans="1:11" x14ac:dyDescent="0.25">
      <c r="A18" s="1">
        <v>16</v>
      </c>
      <c r="B18" t="s">
        <v>8</v>
      </c>
      <c r="C18" s="4">
        <v>1984</v>
      </c>
      <c r="D18">
        <v>266</v>
      </c>
      <c r="E18" t="s">
        <v>39</v>
      </c>
      <c r="F18" t="s">
        <v>30</v>
      </c>
      <c r="G18" t="str">
        <f>HYPERLINK("E:/Projects/IrisBG_Sync/Documents/PythonPhotos/PhotoExport_2022527\1984_266_B_AccTag.jpg")</f>
        <v>E:/Projects/IrisBG_Sync/Documents/PythonPhotos/PhotoExport_2022527\1984_266_B_AccTag.jpg</v>
      </c>
      <c r="H18" t="s">
        <v>40</v>
      </c>
      <c r="I18" t="s">
        <v>12</v>
      </c>
      <c r="J18">
        <v>11</v>
      </c>
      <c r="K18" s="7">
        <v>44707</v>
      </c>
    </row>
    <row r="19" spans="1:11" x14ac:dyDescent="0.25">
      <c r="A19" s="1">
        <v>17</v>
      </c>
      <c r="B19" t="s">
        <v>8</v>
      </c>
      <c r="C19" s="4">
        <v>1984</v>
      </c>
      <c r="D19">
        <v>266</v>
      </c>
      <c r="E19" t="s">
        <v>39</v>
      </c>
      <c r="F19" t="s">
        <v>37</v>
      </c>
      <c r="G19" t="str">
        <f>HYPERLINK("E:/Projects/IrisBG_Sync/Documents/PythonPhotos/PhotoExport_2022527\1984_266_B_Sign.jpg")</f>
        <v>E:/Projects/IrisBG_Sync/Documents/PythonPhotos/PhotoExport_2022527\1984_266_B_Sign.jpg</v>
      </c>
      <c r="H19" t="s">
        <v>41</v>
      </c>
      <c r="I19" t="s">
        <v>12</v>
      </c>
      <c r="J19">
        <v>11</v>
      </c>
      <c r="K19" s="7">
        <v>44707</v>
      </c>
    </row>
    <row r="20" spans="1:11" x14ac:dyDescent="0.25">
      <c r="A20" s="1">
        <v>18</v>
      </c>
      <c r="B20" t="s">
        <v>8</v>
      </c>
      <c r="C20" s="4">
        <v>1984</v>
      </c>
      <c r="D20">
        <v>406</v>
      </c>
      <c r="E20" t="s">
        <v>39</v>
      </c>
      <c r="F20" t="s">
        <v>20</v>
      </c>
      <c r="G20" t="str">
        <f>HYPERLINK("E:/Projects/IrisBG_Sync/Documents/PythonPhotos/PhotoExport_2022527\1984_406_B_Leaf.jpg")</f>
        <v>E:/Projects/IrisBG_Sync/Documents/PythonPhotos/PhotoExport_2022527\1984_406_B_Leaf.jpg</v>
      </c>
      <c r="H20" t="s">
        <v>42</v>
      </c>
      <c r="I20" t="s">
        <v>12</v>
      </c>
      <c r="J20">
        <v>4</v>
      </c>
      <c r="K20" s="7">
        <v>44707</v>
      </c>
    </row>
    <row r="21" spans="1:11" x14ac:dyDescent="0.25">
      <c r="A21" s="1">
        <v>19</v>
      </c>
      <c r="B21" t="s">
        <v>8</v>
      </c>
      <c r="C21" s="4">
        <v>1984</v>
      </c>
      <c r="D21">
        <v>406</v>
      </c>
      <c r="E21" t="s">
        <v>39</v>
      </c>
      <c r="F21" t="s">
        <v>22</v>
      </c>
      <c r="G21" t="str">
        <f>HYPERLINK("E:/Projects/IrisBG_Sync/Documents/PythonPhotos/PhotoExport_2022527\1984_406_B_LeafMeasured.jpg")</f>
        <v>E:/Projects/IrisBG_Sync/Documents/PythonPhotos/PhotoExport_2022527\1984_406_B_LeafMeasured.jpg</v>
      </c>
      <c r="H21" t="s">
        <v>43</v>
      </c>
      <c r="I21" t="s">
        <v>12</v>
      </c>
      <c r="J21">
        <v>7</v>
      </c>
      <c r="K21" s="7">
        <v>44707</v>
      </c>
    </row>
    <row r="22" spans="1:11" x14ac:dyDescent="0.25">
      <c r="A22" s="1">
        <v>20</v>
      </c>
      <c r="B22" t="s">
        <v>8</v>
      </c>
      <c r="C22" s="4">
        <v>1984</v>
      </c>
      <c r="D22">
        <v>406</v>
      </c>
      <c r="E22" t="s">
        <v>39</v>
      </c>
      <c r="F22" t="s">
        <v>10</v>
      </c>
      <c r="G22" t="str">
        <f>HYPERLINK("E:/Projects/IrisBG_Sync/Documents/PythonPhotos/PhotoExport_2022527\1984_406_B_Location.jpg")</f>
        <v>E:/Projects/IrisBG_Sync/Documents/PythonPhotos/PhotoExport_2022527\1984_406_B_Location.jpg</v>
      </c>
      <c r="H22" t="s">
        <v>44</v>
      </c>
      <c r="I22" t="s">
        <v>12</v>
      </c>
      <c r="J22">
        <v>14</v>
      </c>
      <c r="K22" s="7">
        <v>44707</v>
      </c>
    </row>
    <row r="23" spans="1:11" x14ac:dyDescent="0.25">
      <c r="A23" s="1">
        <v>21</v>
      </c>
      <c r="B23" t="s">
        <v>8</v>
      </c>
      <c r="C23" s="4">
        <v>1985</v>
      </c>
      <c r="D23">
        <v>123</v>
      </c>
      <c r="E23" t="s">
        <v>45</v>
      </c>
      <c r="F23" t="s">
        <v>30</v>
      </c>
      <c r="G23" t="str">
        <f>HYPERLINK("E:/Projects/IrisBG_Sync/Documents/PythonPhotos/PhotoExport_2022527\1985_123_C_AccTag.jpg")</f>
        <v>E:/Projects/IrisBG_Sync/Documents/PythonPhotos/PhotoExport_2022527\1985_123_C_AccTag.jpg</v>
      </c>
      <c r="H23" t="s">
        <v>46</v>
      </c>
      <c r="I23" t="s">
        <v>12</v>
      </c>
      <c r="J23">
        <v>11</v>
      </c>
      <c r="K23" s="7">
        <v>44707</v>
      </c>
    </row>
    <row r="24" spans="1:11" x14ac:dyDescent="0.25">
      <c r="A24" s="1">
        <v>22</v>
      </c>
      <c r="B24" t="s">
        <v>8</v>
      </c>
      <c r="C24" s="4">
        <v>1985</v>
      </c>
      <c r="D24">
        <v>123</v>
      </c>
      <c r="E24" t="s">
        <v>45</v>
      </c>
      <c r="F24" t="s">
        <v>37</v>
      </c>
      <c r="G24" t="str">
        <f>HYPERLINK("E:/Projects/IrisBG_Sync/Documents/PythonPhotos/PhotoExport_2022527\1985_123_C_Sign.jpg")</f>
        <v>E:/Projects/IrisBG_Sync/Documents/PythonPhotos/PhotoExport_2022527\1985_123_C_Sign.jpg</v>
      </c>
      <c r="H24" t="s">
        <v>47</v>
      </c>
      <c r="I24" t="s">
        <v>12</v>
      </c>
      <c r="J24">
        <v>11</v>
      </c>
      <c r="K24" s="7">
        <v>44707</v>
      </c>
    </row>
    <row r="25" spans="1:11" x14ac:dyDescent="0.25">
      <c r="A25" s="1">
        <v>23</v>
      </c>
      <c r="B25" t="s">
        <v>8</v>
      </c>
      <c r="C25" s="4">
        <v>1985</v>
      </c>
      <c r="D25">
        <v>136</v>
      </c>
      <c r="E25" t="s">
        <v>17</v>
      </c>
      <c r="F25" t="s">
        <v>20</v>
      </c>
      <c r="G25" t="str">
        <f>HYPERLINK("E:/Projects/IrisBG_Sync/Documents/PythonPhotos/PhotoExport_2022527\1985_136_A_Leaf.jpg")</f>
        <v>E:/Projects/IrisBG_Sync/Documents/PythonPhotos/PhotoExport_2022527\1985_136_A_Leaf.jpg</v>
      </c>
      <c r="H25" t="s">
        <v>48</v>
      </c>
      <c r="I25" t="s">
        <v>12</v>
      </c>
      <c r="J25">
        <v>4</v>
      </c>
      <c r="K25" s="7">
        <v>44707</v>
      </c>
    </row>
    <row r="26" spans="1:11" x14ac:dyDescent="0.25">
      <c r="A26" s="1">
        <v>24</v>
      </c>
      <c r="B26" t="s">
        <v>8</v>
      </c>
      <c r="C26" s="4">
        <v>1985</v>
      </c>
      <c r="D26">
        <v>136</v>
      </c>
      <c r="E26" t="s">
        <v>17</v>
      </c>
      <c r="F26" t="s">
        <v>22</v>
      </c>
      <c r="G26" t="str">
        <f>HYPERLINK("E:/Projects/IrisBG_Sync/Documents/PythonPhotos/PhotoExport_2022527\1985_136_A_LeafMeasured.jpg")</f>
        <v>E:/Projects/IrisBG_Sync/Documents/PythonPhotos/PhotoExport_2022527\1985_136_A_LeafMeasured.jpg</v>
      </c>
      <c r="H26" t="s">
        <v>49</v>
      </c>
      <c r="I26" t="s">
        <v>12</v>
      </c>
      <c r="J26">
        <v>7</v>
      </c>
      <c r="K26" s="7">
        <v>44707</v>
      </c>
    </row>
    <row r="27" spans="1:11" x14ac:dyDescent="0.25">
      <c r="A27" s="1">
        <v>25</v>
      </c>
      <c r="B27" t="s">
        <v>8</v>
      </c>
      <c r="C27" s="4">
        <v>1985</v>
      </c>
      <c r="D27">
        <v>136</v>
      </c>
      <c r="E27" t="s">
        <v>17</v>
      </c>
      <c r="F27" t="s">
        <v>10</v>
      </c>
      <c r="G27" t="str">
        <f>HYPERLINK("E:/Projects/IrisBG_Sync/Documents/PythonPhotos/PhotoExport_2022527\1985_136_A_Location.jpg")</f>
        <v>E:/Projects/IrisBG_Sync/Documents/PythonPhotos/PhotoExport_2022527\1985_136_A_Location.jpg</v>
      </c>
      <c r="H27" t="s">
        <v>50</v>
      </c>
      <c r="I27" t="s">
        <v>12</v>
      </c>
      <c r="J27">
        <v>14</v>
      </c>
      <c r="K27" s="7">
        <v>44707</v>
      </c>
    </row>
    <row r="28" spans="1:11" x14ac:dyDescent="0.25">
      <c r="A28" s="1">
        <v>26</v>
      </c>
      <c r="B28" t="s">
        <v>8</v>
      </c>
      <c r="C28" s="4">
        <v>1986</v>
      </c>
      <c r="D28">
        <v>125</v>
      </c>
      <c r="E28" t="s">
        <v>17</v>
      </c>
      <c r="F28" t="s">
        <v>30</v>
      </c>
      <c r="G28" t="str">
        <f>HYPERLINK("E:/Projects/IrisBG_Sync/Documents/PythonPhotos/PhotoExport_2022527\1986_125_A_AccTag.jpg")</f>
        <v>E:/Projects/IrisBG_Sync/Documents/PythonPhotos/PhotoExport_2022527\1986_125_A_AccTag.jpg</v>
      </c>
      <c r="H28" t="s">
        <v>51</v>
      </c>
      <c r="I28" t="s">
        <v>12</v>
      </c>
      <c r="J28">
        <v>11</v>
      </c>
      <c r="K28" s="7">
        <v>44707</v>
      </c>
    </row>
    <row r="29" spans="1:11" x14ac:dyDescent="0.25">
      <c r="A29" s="1">
        <v>27</v>
      </c>
      <c r="B29" t="s">
        <v>8</v>
      </c>
      <c r="C29" s="4">
        <v>1986</v>
      </c>
      <c r="D29">
        <v>176</v>
      </c>
      <c r="E29" t="s">
        <v>17</v>
      </c>
      <c r="F29" t="s">
        <v>52</v>
      </c>
      <c r="G29" t="str">
        <f>HYPERLINK("E:/Projects/IrisBG_Sync/Documents/PythonPhotos/PhotoExport_2022527\1986_176_A_LeafCone.jpg")</f>
        <v>E:/Projects/IrisBG_Sync/Documents/PythonPhotos/PhotoExport_2022527\1986_176_A_LeafCone.jpg</v>
      </c>
      <c r="H29" t="s">
        <v>53</v>
      </c>
      <c r="I29" t="s">
        <v>12</v>
      </c>
      <c r="J29">
        <v>5</v>
      </c>
      <c r="K29" s="7">
        <v>44707</v>
      </c>
    </row>
    <row r="30" spans="1:11" x14ac:dyDescent="0.25">
      <c r="A30" s="1">
        <v>28</v>
      </c>
      <c r="B30" t="s">
        <v>8</v>
      </c>
      <c r="C30" s="4">
        <v>1986</v>
      </c>
      <c r="D30">
        <v>176</v>
      </c>
      <c r="E30" t="s">
        <v>17</v>
      </c>
      <c r="F30" t="s">
        <v>22</v>
      </c>
      <c r="G30" t="str">
        <f>HYPERLINK("E:/Projects/IrisBG_Sync/Documents/PythonPhotos/PhotoExport_2022527\1986_176_A_LeafMeasured.jpg")</f>
        <v>E:/Projects/IrisBG_Sync/Documents/PythonPhotos/PhotoExport_2022527\1986_176_A_LeafMeasured.jpg</v>
      </c>
      <c r="H30" t="s">
        <v>54</v>
      </c>
      <c r="I30" t="s">
        <v>12</v>
      </c>
      <c r="J30">
        <v>7</v>
      </c>
      <c r="K30" s="7">
        <v>44707</v>
      </c>
    </row>
    <row r="31" spans="1:11" x14ac:dyDescent="0.25">
      <c r="A31" s="1">
        <v>29</v>
      </c>
      <c r="B31" t="s">
        <v>8</v>
      </c>
      <c r="C31" s="4">
        <v>1986</v>
      </c>
      <c r="D31">
        <v>176</v>
      </c>
      <c r="E31" t="s">
        <v>17</v>
      </c>
      <c r="F31" t="s">
        <v>55</v>
      </c>
      <c r="G31" t="str">
        <f>HYPERLINK("E:/Projects/IrisBG_Sync/Documents/PythonPhotos/PhotoExport_2022527\1986_176_A_Seed.jpg")</f>
        <v>E:/Projects/IrisBG_Sync/Documents/PythonPhotos/PhotoExport_2022527\1986_176_A_Seed.jpg</v>
      </c>
      <c r="H31" t="s">
        <v>56</v>
      </c>
      <c r="I31" t="s">
        <v>12</v>
      </c>
      <c r="J31">
        <v>6</v>
      </c>
      <c r="K31" s="7">
        <v>44707</v>
      </c>
    </row>
    <row r="32" spans="1:11" x14ac:dyDescent="0.25">
      <c r="A32" s="1">
        <v>30</v>
      </c>
      <c r="B32" t="s">
        <v>8</v>
      </c>
      <c r="C32" s="4">
        <v>1986</v>
      </c>
      <c r="D32">
        <v>636</v>
      </c>
      <c r="E32" t="s">
        <v>17</v>
      </c>
      <c r="F32" t="s">
        <v>18</v>
      </c>
      <c r="G32" t="str">
        <f>HYPERLINK("E:/Projects/IrisBG_Sync/Documents/PythonPhotos/PhotoExport_2022527\1986_636_A_Flower.jpg")</f>
        <v>E:/Projects/IrisBG_Sync/Documents/PythonPhotos/PhotoExport_2022527\1986_636_A_Flower.jpg</v>
      </c>
      <c r="H32" t="s">
        <v>57</v>
      </c>
      <c r="I32" t="s">
        <v>12</v>
      </c>
      <c r="J32">
        <v>2</v>
      </c>
      <c r="K32" s="7">
        <v>44707</v>
      </c>
    </row>
    <row r="33" spans="1:11" x14ac:dyDescent="0.25">
      <c r="A33" s="1">
        <v>31</v>
      </c>
      <c r="B33" t="s">
        <v>8</v>
      </c>
      <c r="C33" s="4">
        <v>1986</v>
      </c>
      <c r="D33">
        <v>636</v>
      </c>
      <c r="E33" t="s">
        <v>17</v>
      </c>
      <c r="F33" t="s">
        <v>26</v>
      </c>
      <c r="G33" t="str">
        <f>HYPERLINK("E:/Projects/IrisBG_Sync/Documents/PythonPhotos/PhotoExport_2022527\1986_636_A_Habit.jpg")</f>
        <v>E:/Projects/IrisBG_Sync/Documents/PythonPhotos/PhotoExport_2022527\1986_636_A_Habit.jpg</v>
      </c>
      <c r="H33" t="s">
        <v>58</v>
      </c>
      <c r="I33" t="s">
        <v>12</v>
      </c>
      <c r="J33">
        <v>14</v>
      </c>
      <c r="K33" s="7">
        <v>44707</v>
      </c>
    </row>
    <row r="34" spans="1:11" x14ac:dyDescent="0.25">
      <c r="A34" s="1">
        <v>32</v>
      </c>
      <c r="B34" t="s">
        <v>8</v>
      </c>
      <c r="C34" s="4">
        <v>1986</v>
      </c>
      <c r="D34">
        <v>636</v>
      </c>
      <c r="E34" t="s">
        <v>17</v>
      </c>
      <c r="F34" t="s">
        <v>10</v>
      </c>
      <c r="G34" t="str">
        <f>HYPERLINK("E:/Projects/IrisBG_Sync/Documents/PythonPhotos/PhotoExport_2022527\1986_636_A_Location.jpg")</f>
        <v>E:/Projects/IrisBG_Sync/Documents/PythonPhotos/PhotoExport_2022527\1986_636_A_Location.jpg</v>
      </c>
      <c r="H34" t="s">
        <v>59</v>
      </c>
      <c r="I34" t="s">
        <v>12</v>
      </c>
      <c r="J34">
        <v>14</v>
      </c>
      <c r="K34" s="7">
        <v>44707</v>
      </c>
    </row>
    <row r="35" spans="1:11" x14ac:dyDescent="0.25">
      <c r="A35" s="1">
        <v>33</v>
      </c>
      <c r="B35" t="s">
        <v>8</v>
      </c>
      <c r="C35" s="4">
        <v>1987</v>
      </c>
      <c r="D35">
        <v>168</v>
      </c>
      <c r="E35" t="s">
        <v>45</v>
      </c>
      <c r="F35" t="s">
        <v>20</v>
      </c>
      <c r="G35" t="str">
        <f>HYPERLINK("E:/Projects/IrisBG_Sync/Documents/PythonPhotos/PhotoExport_2022527\1987_168_C_Leaf.jpg")</f>
        <v>E:/Projects/IrisBG_Sync/Documents/PythonPhotos/PhotoExport_2022527\1987_168_C_Leaf.jpg</v>
      </c>
      <c r="H35" t="s">
        <v>60</v>
      </c>
      <c r="I35" t="s">
        <v>12</v>
      </c>
      <c r="J35">
        <v>4</v>
      </c>
      <c r="K35" s="7">
        <v>44707</v>
      </c>
    </row>
    <row r="36" spans="1:11" x14ac:dyDescent="0.25">
      <c r="A36" s="1">
        <v>34</v>
      </c>
      <c r="B36" t="s">
        <v>8</v>
      </c>
      <c r="C36" s="4">
        <v>1987</v>
      </c>
      <c r="D36">
        <v>168</v>
      </c>
      <c r="E36" t="s">
        <v>45</v>
      </c>
      <c r="F36" t="s">
        <v>22</v>
      </c>
      <c r="G36" t="str">
        <f>HYPERLINK("E:/Projects/IrisBG_Sync/Documents/PythonPhotos/PhotoExport_2022527\1987_168_C_LeafMeasured.jpg")</f>
        <v>E:/Projects/IrisBG_Sync/Documents/PythonPhotos/PhotoExport_2022527\1987_168_C_LeafMeasured.jpg</v>
      </c>
      <c r="H36" t="s">
        <v>61</v>
      </c>
      <c r="I36" t="s">
        <v>12</v>
      </c>
      <c r="J36">
        <v>7</v>
      </c>
      <c r="K36" s="7">
        <v>44707</v>
      </c>
    </row>
    <row r="37" spans="1:11" x14ac:dyDescent="0.25">
      <c r="A37" s="1">
        <v>35</v>
      </c>
      <c r="B37" t="s">
        <v>8</v>
      </c>
      <c r="C37" s="4">
        <v>1987</v>
      </c>
      <c r="D37">
        <v>168</v>
      </c>
      <c r="E37" t="s">
        <v>45</v>
      </c>
      <c r="F37" t="s">
        <v>10</v>
      </c>
      <c r="G37" t="str">
        <f>HYPERLINK("E:/Projects/IrisBG_Sync/Documents/PythonPhotos/PhotoExport_2022527\1987_168_C_Location.jpg")</f>
        <v>E:/Projects/IrisBG_Sync/Documents/PythonPhotos/PhotoExport_2022527\1987_168_C_Location.jpg</v>
      </c>
      <c r="H37" t="s">
        <v>62</v>
      </c>
      <c r="I37" t="s">
        <v>12</v>
      </c>
      <c r="J37">
        <v>14</v>
      </c>
      <c r="K37" s="7">
        <v>44707</v>
      </c>
    </row>
    <row r="38" spans="1:11" x14ac:dyDescent="0.25">
      <c r="A38" s="1">
        <v>36</v>
      </c>
      <c r="B38" t="s">
        <v>8</v>
      </c>
      <c r="C38" s="4">
        <v>1987</v>
      </c>
      <c r="D38">
        <v>168</v>
      </c>
      <c r="E38" t="s">
        <v>63</v>
      </c>
      <c r="F38" t="s">
        <v>20</v>
      </c>
      <c r="G38" t="str">
        <f>HYPERLINK("E:/Projects/IrisBG_Sync/Documents/PythonPhotos/PhotoExport_2022527\1987_168_D_Leaf.jpg")</f>
        <v>E:/Projects/IrisBG_Sync/Documents/PythonPhotos/PhotoExport_2022527\1987_168_D_Leaf.jpg</v>
      </c>
      <c r="H38" t="s">
        <v>64</v>
      </c>
      <c r="I38" t="s">
        <v>12</v>
      </c>
      <c r="J38">
        <v>4</v>
      </c>
      <c r="K38" s="7">
        <v>44707</v>
      </c>
    </row>
    <row r="39" spans="1:11" x14ac:dyDescent="0.25">
      <c r="A39" s="1">
        <v>37</v>
      </c>
      <c r="B39" t="s">
        <v>8</v>
      </c>
      <c r="C39" s="4">
        <v>1987</v>
      </c>
      <c r="D39">
        <v>168</v>
      </c>
      <c r="E39" t="s">
        <v>63</v>
      </c>
      <c r="F39" t="s">
        <v>22</v>
      </c>
      <c r="G39" t="str">
        <f>HYPERLINK("E:/Projects/IrisBG_Sync/Documents/PythonPhotos/PhotoExport_2022527\1987_168_D_LeafMeasured.jpg")</f>
        <v>E:/Projects/IrisBG_Sync/Documents/PythonPhotos/PhotoExport_2022527\1987_168_D_LeafMeasured.jpg</v>
      </c>
      <c r="H39" t="s">
        <v>65</v>
      </c>
      <c r="I39" t="s">
        <v>12</v>
      </c>
      <c r="J39">
        <v>7</v>
      </c>
      <c r="K39" s="7">
        <v>44707</v>
      </c>
    </row>
    <row r="40" spans="1:11" x14ac:dyDescent="0.25">
      <c r="A40" s="1">
        <v>38</v>
      </c>
      <c r="B40" t="s">
        <v>8</v>
      </c>
      <c r="C40" s="4">
        <v>1987</v>
      </c>
      <c r="D40">
        <v>168</v>
      </c>
      <c r="E40" t="s">
        <v>63</v>
      </c>
      <c r="F40" t="s">
        <v>10</v>
      </c>
      <c r="G40" t="str">
        <f>HYPERLINK("E:/Projects/IrisBG_Sync/Documents/PythonPhotos/PhotoExport_2022527\1987_168_D_Location.jpg")</f>
        <v>E:/Projects/IrisBG_Sync/Documents/PythonPhotos/PhotoExport_2022527\1987_168_D_Location.jpg</v>
      </c>
      <c r="H40" t="s">
        <v>66</v>
      </c>
      <c r="I40" t="s">
        <v>12</v>
      </c>
      <c r="J40">
        <v>14</v>
      </c>
      <c r="K40" s="7">
        <v>44707</v>
      </c>
    </row>
    <row r="41" spans="1:11" x14ac:dyDescent="0.25">
      <c r="A41" s="1">
        <v>39</v>
      </c>
      <c r="B41" t="s">
        <v>8</v>
      </c>
      <c r="C41" s="4">
        <v>1987</v>
      </c>
      <c r="D41">
        <v>214</v>
      </c>
      <c r="E41" t="s">
        <v>39</v>
      </c>
      <c r="F41" t="s">
        <v>30</v>
      </c>
      <c r="G41" t="str">
        <f>HYPERLINK("E:/Projects/IrisBG_Sync/Documents/PythonPhotos/PhotoExport_2022527\1987_214_B_AccTag.jpg")</f>
        <v>E:/Projects/IrisBG_Sync/Documents/PythonPhotos/PhotoExport_2022527\1987_214_B_AccTag.jpg</v>
      </c>
      <c r="H41" t="s">
        <v>67</v>
      </c>
      <c r="I41" t="s">
        <v>12</v>
      </c>
      <c r="J41">
        <v>11</v>
      </c>
      <c r="K41" s="7">
        <v>44707</v>
      </c>
    </row>
    <row r="42" spans="1:11" x14ac:dyDescent="0.25">
      <c r="A42" s="1">
        <v>40</v>
      </c>
      <c r="B42" t="s">
        <v>8</v>
      </c>
      <c r="C42" s="4">
        <v>1987</v>
      </c>
      <c r="D42">
        <v>214</v>
      </c>
      <c r="E42" t="s">
        <v>39</v>
      </c>
      <c r="F42" t="s">
        <v>37</v>
      </c>
      <c r="G42" t="str">
        <f>HYPERLINK("E:/Projects/IrisBG_Sync/Documents/PythonPhotos/PhotoExport_2022527\1987_214_B_Sign.jpg")</f>
        <v>E:/Projects/IrisBG_Sync/Documents/PythonPhotos/PhotoExport_2022527\1987_214_B_Sign.jpg</v>
      </c>
      <c r="H42" t="s">
        <v>68</v>
      </c>
      <c r="I42" t="s">
        <v>12</v>
      </c>
      <c r="J42">
        <v>11</v>
      </c>
      <c r="K42" s="7">
        <v>44707</v>
      </c>
    </row>
    <row r="43" spans="1:11" x14ac:dyDescent="0.25">
      <c r="A43" s="1">
        <v>41</v>
      </c>
      <c r="B43" t="s">
        <v>8</v>
      </c>
      <c r="C43" s="4">
        <v>1987</v>
      </c>
      <c r="D43">
        <v>291</v>
      </c>
      <c r="E43" t="s">
        <v>17</v>
      </c>
      <c r="F43" t="s">
        <v>30</v>
      </c>
      <c r="G43" t="str">
        <f>HYPERLINK("E:/Projects/IrisBG_Sync/Documents/PythonPhotos/PhotoExport_2022527\1987_291_A_AccTag.jpg")</f>
        <v>E:/Projects/IrisBG_Sync/Documents/PythonPhotos/PhotoExport_2022527\1987_291_A_AccTag.jpg</v>
      </c>
      <c r="H43" t="s">
        <v>69</v>
      </c>
      <c r="I43" t="s">
        <v>12</v>
      </c>
      <c r="J43">
        <v>11</v>
      </c>
      <c r="K43" s="7">
        <v>44707</v>
      </c>
    </row>
    <row r="44" spans="1:11" x14ac:dyDescent="0.25">
      <c r="A44" s="1">
        <v>42</v>
      </c>
      <c r="B44" t="s">
        <v>8</v>
      </c>
      <c r="C44" s="4">
        <v>1987</v>
      </c>
      <c r="D44">
        <v>291</v>
      </c>
      <c r="E44" t="s">
        <v>17</v>
      </c>
      <c r="F44" t="s">
        <v>26</v>
      </c>
      <c r="G44" t="str">
        <f>HYPERLINK("E:/Projects/IrisBG_Sync/Documents/PythonPhotos/PhotoExport_2022527\1987_291_A_Habit.jpg")</f>
        <v>E:/Projects/IrisBG_Sync/Documents/PythonPhotos/PhotoExport_2022527\1987_291_A_Habit.jpg</v>
      </c>
      <c r="H44" t="s">
        <v>70</v>
      </c>
      <c r="I44" t="s">
        <v>12</v>
      </c>
      <c r="J44">
        <v>13</v>
      </c>
      <c r="K44" s="7">
        <v>44707</v>
      </c>
    </row>
    <row r="45" spans="1:11" x14ac:dyDescent="0.25">
      <c r="A45" s="1">
        <v>43</v>
      </c>
      <c r="B45" t="s">
        <v>8</v>
      </c>
      <c r="C45" s="4">
        <v>1987</v>
      </c>
      <c r="D45">
        <v>291</v>
      </c>
      <c r="E45" t="s">
        <v>17</v>
      </c>
      <c r="F45" t="s">
        <v>10</v>
      </c>
      <c r="G45" t="str">
        <f>HYPERLINK("E:/Projects/IrisBG_Sync/Documents/PythonPhotos/PhotoExport_2022527\1987_291_A_Location.jpg")</f>
        <v>E:/Projects/IrisBG_Sync/Documents/PythonPhotos/PhotoExport_2022527\1987_291_A_Location.jpg</v>
      </c>
      <c r="H45" t="s">
        <v>71</v>
      </c>
      <c r="I45" t="s">
        <v>12</v>
      </c>
      <c r="J45">
        <v>14</v>
      </c>
      <c r="K45" s="7">
        <v>44707</v>
      </c>
    </row>
    <row r="46" spans="1:11" x14ac:dyDescent="0.25">
      <c r="A46" s="1">
        <v>44</v>
      </c>
      <c r="B46" t="s">
        <v>8</v>
      </c>
      <c r="C46" s="4">
        <v>1987</v>
      </c>
      <c r="D46">
        <v>291</v>
      </c>
      <c r="E46" t="s">
        <v>17</v>
      </c>
      <c r="F46" t="s">
        <v>37</v>
      </c>
      <c r="G46" t="str">
        <f>HYPERLINK("E:/Projects/IrisBG_Sync/Documents/PythonPhotos/PhotoExport_2022527\1987_291_A_Sign.jpg")</f>
        <v>E:/Projects/IrisBG_Sync/Documents/PythonPhotos/PhotoExport_2022527\1987_291_A_Sign.jpg</v>
      </c>
      <c r="H46" t="s">
        <v>72</v>
      </c>
      <c r="I46" t="s">
        <v>12</v>
      </c>
      <c r="J46">
        <v>11</v>
      </c>
      <c r="K46" s="7">
        <v>44707</v>
      </c>
    </row>
    <row r="47" spans="1:11" x14ac:dyDescent="0.25">
      <c r="A47" s="1">
        <v>45</v>
      </c>
      <c r="B47" t="s">
        <v>8</v>
      </c>
      <c r="C47" s="4">
        <v>1987</v>
      </c>
      <c r="D47">
        <v>338</v>
      </c>
      <c r="E47" t="s">
        <v>73</v>
      </c>
      <c r="F47" t="s">
        <v>30</v>
      </c>
      <c r="G47" t="str">
        <f>HYPERLINK("E:/Projects/IrisBG_Sync/Documents/PythonPhotos/PhotoExport_2022527\1987_338_E_AccTag.jpg")</f>
        <v>E:/Projects/IrisBG_Sync/Documents/PythonPhotos/PhotoExport_2022527\1987_338_E_AccTag.jpg</v>
      </c>
      <c r="H47" t="s">
        <v>74</v>
      </c>
      <c r="I47" t="s">
        <v>12</v>
      </c>
      <c r="J47">
        <v>11</v>
      </c>
      <c r="K47" s="7">
        <v>44707</v>
      </c>
    </row>
    <row r="48" spans="1:11" x14ac:dyDescent="0.25">
      <c r="A48" s="1">
        <v>46</v>
      </c>
      <c r="B48" t="s">
        <v>8</v>
      </c>
      <c r="C48" s="4">
        <v>1987</v>
      </c>
      <c r="D48">
        <v>338</v>
      </c>
      <c r="E48" t="s">
        <v>73</v>
      </c>
      <c r="F48" t="s">
        <v>37</v>
      </c>
      <c r="G48" t="str">
        <f>HYPERLINK("E:/Projects/IrisBG_Sync/Documents/PythonPhotos/PhotoExport_2022527\1987_338_E_Sign.jpg")</f>
        <v>E:/Projects/IrisBG_Sync/Documents/PythonPhotos/PhotoExport_2022527\1987_338_E_Sign.jpg</v>
      </c>
      <c r="H48" t="s">
        <v>75</v>
      </c>
      <c r="I48" t="s">
        <v>12</v>
      </c>
      <c r="J48">
        <v>11</v>
      </c>
      <c r="K48" s="7">
        <v>44707</v>
      </c>
    </row>
    <row r="49" spans="1:11" x14ac:dyDescent="0.25">
      <c r="A49" s="1">
        <v>47</v>
      </c>
      <c r="B49" t="s">
        <v>8</v>
      </c>
      <c r="C49" s="4">
        <v>1987</v>
      </c>
      <c r="D49">
        <v>59</v>
      </c>
      <c r="E49" t="s">
        <v>17</v>
      </c>
      <c r="F49" t="s">
        <v>30</v>
      </c>
      <c r="G49" t="str">
        <f>HYPERLINK("E:/Projects/IrisBG_Sync/Documents/PythonPhotos/PhotoExport_2022527\1987_59_A_AccTag.jpg")</f>
        <v>E:/Projects/IrisBG_Sync/Documents/PythonPhotos/PhotoExport_2022527\1987_59_A_AccTag.jpg</v>
      </c>
      <c r="H49" t="s">
        <v>76</v>
      </c>
      <c r="I49" t="s">
        <v>12</v>
      </c>
      <c r="J49">
        <v>11</v>
      </c>
      <c r="K49" s="7">
        <v>44707</v>
      </c>
    </row>
    <row r="50" spans="1:11" x14ac:dyDescent="0.25">
      <c r="A50" s="1">
        <v>48</v>
      </c>
      <c r="B50" t="s">
        <v>8</v>
      </c>
      <c r="C50" s="4">
        <v>1987</v>
      </c>
      <c r="D50">
        <v>59</v>
      </c>
      <c r="E50" t="s">
        <v>17</v>
      </c>
      <c r="F50" t="s">
        <v>26</v>
      </c>
      <c r="G50" t="str">
        <f>HYPERLINK("E:/Projects/IrisBG_Sync/Documents/PythonPhotos/PhotoExport_2022527\1987_59_A_Habit.jpg")</f>
        <v>E:/Projects/IrisBG_Sync/Documents/PythonPhotos/PhotoExport_2022527\1987_59_A_Habit.jpg</v>
      </c>
      <c r="H50" t="s">
        <v>77</v>
      </c>
      <c r="I50" t="s">
        <v>12</v>
      </c>
      <c r="J50">
        <v>13</v>
      </c>
      <c r="K50" s="7">
        <v>44707</v>
      </c>
    </row>
    <row r="51" spans="1:11" x14ac:dyDescent="0.25">
      <c r="A51" s="1">
        <v>49</v>
      </c>
      <c r="B51" t="s">
        <v>8</v>
      </c>
      <c r="C51" s="4">
        <v>1987</v>
      </c>
      <c r="D51">
        <v>59</v>
      </c>
      <c r="E51" t="s">
        <v>17</v>
      </c>
      <c r="F51" t="s">
        <v>10</v>
      </c>
      <c r="G51" t="str">
        <f>HYPERLINK("E:/Projects/IrisBG_Sync/Documents/PythonPhotos/PhotoExport_2022527\1987_59_A_Location.jpg")</f>
        <v>E:/Projects/IrisBG_Sync/Documents/PythonPhotos/PhotoExport_2022527\1987_59_A_Location.jpg</v>
      </c>
      <c r="H51" t="s">
        <v>78</v>
      </c>
      <c r="I51" t="s">
        <v>12</v>
      </c>
      <c r="J51">
        <v>14</v>
      </c>
      <c r="K51" s="7">
        <v>44707</v>
      </c>
    </row>
    <row r="52" spans="1:11" x14ac:dyDescent="0.25">
      <c r="A52" s="1">
        <v>50</v>
      </c>
      <c r="B52" t="s">
        <v>8</v>
      </c>
      <c r="C52" s="4">
        <v>1987</v>
      </c>
      <c r="D52">
        <v>59</v>
      </c>
      <c r="E52" t="s">
        <v>39</v>
      </c>
      <c r="F52" t="s">
        <v>30</v>
      </c>
      <c r="G52" t="str">
        <f>HYPERLINK("E:/Projects/IrisBG_Sync/Documents/PythonPhotos/PhotoExport_2022527\1987_59_B_AccTag.jpg")</f>
        <v>E:/Projects/IrisBG_Sync/Documents/PythonPhotos/PhotoExport_2022527\1987_59_B_AccTag.jpg</v>
      </c>
      <c r="H52" t="s">
        <v>79</v>
      </c>
      <c r="I52" t="s">
        <v>12</v>
      </c>
      <c r="J52">
        <v>11</v>
      </c>
      <c r="K52" s="7">
        <v>44707</v>
      </c>
    </row>
    <row r="53" spans="1:11" x14ac:dyDescent="0.25">
      <c r="A53" s="1">
        <v>51</v>
      </c>
      <c r="B53" t="s">
        <v>8</v>
      </c>
      <c r="C53" s="4">
        <v>1987</v>
      </c>
      <c r="D53">
        <v>59</v>
      </c>
      <c r="E53" t="s">
        <v>39</v>
      </c>
      <c r="F53" t="s">
        <v>26</v>
      </c>
      <c r="G53" t="str">
        <f>HYPERLINK("E:/Projects/IrisBG_Sync/Documents/PythonPhotos/PhotoExport_2022527\1987_59_B_Habit.jpg")</f>
        <v>E:/Projects/IrisBG_Sync/Documents/PythonPhotos/PhotoExport_2022527\1987_59_B_Habit.jpg</v>
      </c>
      <c r="H53" t="s">
        <v>80</v>
      </c>
      <c r="I53" t="s">
        <v>12</v>
      </c>
      <c r="J53">
        <v>14</v>
      </c>
      <c r="K53" s="7">
        <v>44707</v>
      </c>
    </row>
    <row r="54" spans="1:11" x14ac:dyDescent="0.25">
      <c r="A54" s="1">
        <v>52</v>
      </c>
      <c r="B54" t="s">
        <v>8</v>
      </c>
      <c r="C54" s="4">
        <v>1987</v>
      </c>
      <c r="D54">
        <v>59</v>
      </c>
      <c r="E54" t="s">
        <v>39</v>
      </c>
      <c r="F54" t="s">
        <v>10</v>
      </c>
      <c r="G54" t="str">
        <f>HYPERLINK("E:/Projects/IrisBG_Sync/Documents/PythonPhotos/PhotoExport_2022527\1987_59_B_Location.jpg")</f>
        <v>E:/Projects/IrisBG_Sync/Documents/PythonPhotos/PhotoExport_2022527\1987_59_B_Location.jpg</v>
      </c>
      <c r="H54" t="s">
        <v>81</v>
      </c>
      <c r="I54" t="s">
        <v>12</v>
      </c>
      <c r="J54">
        <v>14</v>
      </c>
      <c r="K54" s="7">
        <v>44707</v>
      </c>
    </row>
    <row r="55" spans="1:11" x14ac:dyDescent="0.25">
      <c r="A55" s="1">
        <v>53</v>
      </c>
      <c r="B55" t="s">
        <v>8</v>
      </c>
      <c r="C55" s="4">
        <v>1988</v>
      </c>
      <c r="D55">
        <v>303</v>
      </c>
      <c r="E55" t="s">
        <v>17</v>
      </c>
      <c r="F55" t="s">
        <v>30</v>
      </c>
      <c r="G55" t="str">
        <f>HYPERLINK("E:/Projects/IrisBG_Sync/Documents/PythonPhotos/PhotoExport_2022527\1988_303_A_AccTag.jpg")</f>
        <v>E:/Projects/IrisBG_Sync/Documents/PythonPhotos/PhotoExport_2022527\1988_303_A_AccTag.jpg</v>
      </c>
      <c r="H55" t="s">
        <v>82</v>
      </c>
      <c r="I55" t="s">
        <v>12</v>
      </c>
      <c r="J55">
        <v>11</v>
      </c>
      <c r="K55" s="7">
        <v>44707</v>
      </c>
    </row>
    <row r="56" spans="1:11" x14ac:dyDescent="0.25">
      <c r="A56" s="1">
        <v>54</v>
      </c>
      <c r="B56" t="s">
        <v>8</v>
      </c>
      <c r="C56" s="4">
        <v>1988</v>
      </c>
      <c r="D56">
        <v>303</v>
      </c>
      <c r="E56" t="s">
        <v>17</v>
      </c>
      <c r="F56" t="s">
        <v>37</v>
      </c>
      <c r="G56" t="str">
        <f>HYPERLINK("E:/Projects/IrisBG_Sync/Documents/PythonPhotos/PhotoExport_2022527\1988_303_A_Sign.jpg")</f>
        <v>E:/Projects/IrisBG_Sync/Documents/PythonPhotos/PhotoExport_2022527\1988_303_A_Sign.jpg</v>
      </c>
      <c r="H56" t="s">
        <v>83</v>
      </c>
      <c r="I56" t="s">
        <v>12</v>
      </c>
      <c r="J56">
        <v>11</v>
      </c>
      <c r="K56" s="7">
        <v>44707</v>
      </c>
    </row>
    <row r="57" spans="1:11" x14ac:dyDescent="0.25">
      <c r="A57" s="1">
        <v>55</v>
      </c>
      <c r="B57" t="s">
        <v>8</v>
      </c>
      <c r="C57" s="4">
        <v>1989</v>
      </c>
      <c r="D57">
        <v>147</v>
      </c>
      <c r="E57" t="s">
        <v>17</v>
      </c>
      <c r="F57" t="s">
        <v>224</v>
      </c>
      <c r="G57" s="2" t="str">
        <f>HYPERLINK("E:/Projects/IrisBG_Sync/Documents/PythonPhotos/PhotoExport_2022527\1989_147_A_FlowerLeaf.jpg")</f>
        <v>E:/Projects/IrisBG_Sync/Documents/PythonPhotos/PhotoExport_2022527\1989_147_A_FlowerLeaf.jpg</v>
      </c>
      <c r="H57" t="s">
        <v>223</v>
      </c>
      <c r="I57" t="s">
        <v>12</v>
      </c>
      <c r="J57">
        <v>4</v>
      </c>
      <c r="K57" s="7">
        <v>44707</v>
      </c>
    </row>
    <row r="58" spans="1:11" x14ac:dyDescent="0.25">
      <c r="A58" s="1">
        <v>56</v>
      </c>
      <c r="B58" t="s">
        <v>8</v>
      </c>
      <c r="C58" s="4">
        <v>1989</v>
      </c>
      <c r="D58">
        <v>147</v>
      </c>
      <c r="E58" t="s">
        <v>17</v>
      </c>
      <c r="F58" t="s">
        <v>84</v>
      </c>
      <c r="G58" t="str">
        <f>HYPERLINK("E:/Projects/IrisBG_Sync/Documents/PythonPhotos/PhotoExport_2022527\1989_147_A_Bark.jpg")</f>
        <v>E:/Projects/IrisBG_Sync/Documents/PythonPhotos/PhotoExport_2022527\1989_147_A_Bark.jpg</v>
      </c>
      <c r="H58" t="s">
        <v>85</v>
      </c>
      <c r="I58" t="s">
        <v>12</v>
      </c>
      <c r="J58">
        <v>5</v>
      </c>
      <c r="K58" s="7">
        <v>44707</v>
      </c>
    </row>
    <row r="59" spans="1:11" x14ac:dyDescent="0.25">
      <c r="A59" s="1">
        <v>57</v>
      </c>
      <c r="B59" t="s">
        <v>8</v>
      </c>
      <c r="C59" s="4">
        <v>1989</v>
      </c>
      <c r="D59">
        <v>147</v>
      </c>
      <c r="E59" t="s">
        <v>17</v>
      </c>
      <c r="F59" t="s">
        <v>18</v>
      </c>
      <c r="G59" t="str">
        <f>HYPERLINK("E:/Projects/IrisBG_Sync/Documents/PythonPhotos/PhotoExport_2022527\1989_147_A_Flower.jpg")</f>
        <v>E:/Projects/IrisBG_Sync/Documents/PythonPhotos/PhotoExport_2022527\1989_147_A_Flower.jpg</v>
      </c>
      <c r="H59" t="s">
        <v>86</v>
      </c>
      <c r="I59" t="s">
        <v>12</v>
      </c>
      <c r="J59">
        <v>2</v>
      </c>
      <c r="K59" s="7">
        <v>44707</v>
      </c>
    </row>
    <row r="60" spans="1:11" x14ac:dyDescent="0.25">
      <c r="A60" s="1">
        <v>58</v>
      </c>
      <c r="B60" t="s">
        <v>8</v>
      </c>
      <c r="C60" s="4">
        <v>1989</v>
      </c>
      <c r="D60">
        <v>147</v>
      </c>
      <c r="E60" t="s">
        <v>17</v>
      </c>
      <c r="F60" t="s">
        <v>87</v>
      </c>
      <c r="G60" t="str">
        <f>HYPERLINK("E:/Projects/IrisBG_Sync/Documents/PythonPhotos/PhotoExport_2022527\1989_147_A_FlowerFruitMeasured.jpg")</f>
        <v>E:/Projects/IrisBG_Sync/Documents/PythonPhotos/PhotoExport_2022527\1989_147_A_FlowerFruitMeasured.jpg</v>
      </c>
      <c r="H60" t="s">
        <v>88</v>
      </c>
      <c r="I60" t="s">
        <v>12</v>
      </c>
      <c r="J60">
        <v>6</v>
      </c>
      <c r="K60" s="7">
        <v>44707</v>
      </c>
    </row>
    <row r="61" spans="1:11" x14ac:dyDescent="0.25">
      <c r="A61" s="1">
        <v>59</v>
      </c>
      <c r="B61" t="s">
        <v>8</v>
      </c>
      <c r="C61" s="4">
        <v>1989</v>
      </c>
      <c r="D61">
        <v>147</v>
      </c>
      <c r="E61" t="s">
        <v>17</v>
      </c>
      <c r="F61" t="s">
        <v>89</v>
      </c>
      <c r="G61" t="str">
        <f>HYPERLINK("E:/Projects/IrisBG_Sync/Documents/PythonPhotos/PhotoExport_2022527\1989_147_A_Fruit.jpg")</f>
        <v>E:/Projects/IrisBG_Sync/Documents/PythonPhotos/PhotoExport_2022527\1989_147_A_Fruit.jpg</v>
      </c>
      <c r="H61" t="s">
        <v>90</v>
      </c>
      <c r="I61" t="s">
        <v>12</v>
      </c>
      <c r="J61">
        <v>3</v>
      </c>
      <c r="K61" s="7">
        <v>44707</v>
      </c>
    </row>
    <row r="62" spans="1:11" x14ac:dyDescent="0.25">
      <c r="A62" s="1">
        <v>60</v>
      </c>
      <c r="B62" t="s">
        <v>8</v>
      </c>
      <c r="C62" s="4">
        <v>1989</v>
      </c>
      <c r="D62">
        <v>147</v>
      </c>
      <c r="E62" t="s">
        <v>17</v>
      </c>
      <c r="F62" t="s">
        <v>22</v>
      </c>
      <c r="G62" t="str">
        <f>HYPERLINK("E:/Projects/IrisBG_Sync/Documents/PythonPhotos/PhotoExport_2022527\1989_147_A_LeafMeasured.jpg")</f>
        <v>E:/Projects/IrisBG_Sync/Documents/PythonPhotos/PhotoExport_2022527\1989_147_A_LeafMeasured.jpg</v>
      </c>
      <c r="H62" t="s">
        <v>91</v>
      </c>
      <c r="I62" t="s">
        <v>12</v>
      </c>
      <c r="J62">
        <v>7</v>
      </c>
      <c r="K62" s="7">
        <v>44707</v>
      </c>
    </row>
    <row r="63" spans="1:11" x14ac:dyDescent="0.25">
      <c r="A63" s="1">
        <v>61</v>
      </c>
      <c r="B63" t="s">
        <v>8</v>
      </c>
      <c r="C63" s="4">
        <v>1989</v>
      </c>
      <c r="D63">
        <v>147</v>
      </c>
      <c r="E63" t="s">
        <v>17</v>
      </c>
      <c r="F63" t="s">
        <v>10</v>
      </c>
      <c r="G63" t="str">
        <f>HYPERLINK("E:/Projects/IrisBG_Sync/Documents/PythonPhotos/PhotoExport_2022527\1989_147_A_Location.jpg")</f>
        <v>E:/Projects/IrisBG_Sync/Documents/PythonPhotos/PhotoExport_2022527\1989_147_A_Location.jpg</v>
      </c>
      <c r="H63" t="s">
        <v>92</v>
      </c>
      <c r="I63" t="s">
        <v>12</v>
      </c>
      <c r="J63">
        <v>4</v>
      </c>
      <c r="K63" s="7">
        <v>44707</v>
      </c>
    </row>
    <row r="64" spans="1:11" x14ac:dyDescent="0.25">
      <c r="A64" s="1">
        <v>62</v>
      </c>
      <c r="B64" t="s">
        <v>8</v>
      </c>
      <c r="C64" s="4">
        <v>1989</v>
      </c>
      <c r="D64">
        <v>363</v>
      </c>
      <c r="E64" t="s">
        <v>39</v>
      </c>
      <c r="F64" t="s">
        <v>20</v>
      </c>
      <c r="G64" t="str">
        <f>HYPERLINK("E:/Projects/IrisBG_Sync/Documents/PythonPhotos/PhotoExport_2022527\1989_363_B_Leaf.jpg")</f>
        <v>E:/Projects/IrisBG_Sync/Documents/PythonPhotos/PhotoExport_2022527\1989_363_B_Leaf.jpg</v>
      </c>
      <c r="H64" t="s">
        <v>93</v>
      </c>
      <c r="I64" t="s">
        <v>12</v>
      </c>
      <c r="J64">
        <v>7</v>
      </c>
      <c r="K64" s="7">
        <v>44707</v>
      </c>
    </row>
    <row r="65" spans="1:11" x14ac:dyDescent="0.25">
      <c r="A65" s="1">
        <v>63</v>
      </c>
      <c r="B65" t="s">
        <v>8</v>
      </c>
      <c r="C65" s="4">
        <v>1989</v>
      </c>
      <c r="D65">
        <v>363</v>
      </c>
      <c r="E65" t="s">
        <v>39</v>
      </c>
      <c r="F65" t="s">
        <v>22</v>
      </c>
      <c r="G65" t="str">
        <f>HYPERLINK("E:/Projects/IrisBG_Sync/Documents/PythonPhotos/PhotoExport_2022527\1989_363_B_LeafMeasured.jpg")</f>
        <v>E:/Projects/IrisBG_Sync/Documents/PythonPhotos/PhotoExport_2022527\1989_363_B_LeafMeasured.jpg</v>
      </c>
      <c r="H65" t="s">
        <v>94</v>
      </c>
      <c r="I65" t="s">
        <v>12</v>
      </c>
      <c r="J65">
        <v>7</v>
      </c>
      <c r="K65" s="7">
        <v>44707</v>
      </c>
    </row>
    <row r="66" spans="1:11" x14ac:dyDescent="0.25">
      <c r="A66" s="1">
        <v>64</v>
      </c>
      <c r="B66" t="s">
        <v>8</v>
      </c>
      <c r="C66" s="4">
        <v>1989</v>
      </c>
      <c r="D66">
        <v>363</v>
      </c>
      <c r="E66" t="s">
        <v>39</v>
      </c>
      <c r="F66" t="s">
        <v>10</v>
      </c>
      <c r="G66" t="str">
        <f>HYPERLINK("E:/Projects/IrisBG_Sync/Documents/PythonPhotos/PhotoExport_2022527\1989_363_B_Location.jpg")</f>
        <v>E:/Projects/IrisBG_Sync/Documents/PythonPhotos/PhotoExport_2022527\1989_363_B_Location.jpg</v>
      </c>
      <c r="H66" t="s">
        <v>95</v>
      </c>
      <c r="I66" t="s">
        <v>12</v>
      </c>
      <c r="J66">
        <v>14</v>
      </c>
      <c r="K66" s="7">
        <v>44707</v>
      </c>
    </row>
    <row r="67" spans="1:11" x14ac:dyDescent="0.25">
      <c r="A67" s="1">
        <v>65</v>
      </c>
      <c r="B67" t="s">
        <v>8</v>
      </c>
      <c r="C67" s="4">
        <v>1989</v>
      </c>
      <c r="D67">
        <v>637</v>
      </c>
      <c r="E67" t="s">
        <v>17</v>
      </c>
      <c r="F67" t="s">
        <v>30</v>
      </c>
      <c r="G67" t="str">
        <f>HYPERLINK("E:/Projects/IrisBG_Sync/Documents/PythonPhotos/PhotoExport_2022527\1989_637_A_AccTag.jpg")</f>
        <v>E:/Projects/IrisBG_Sync/Documents/PythonPhotos/PhotoExport_2022527\1989_637_A_AccTag.jpg</v>
      </c>
      <c r="H67" t="s">
        <v>96</v>
      </c>
      <c r="I67" t="s">
        <v>12</v>
      </c>
      <c r="J67">
        <v>11</v>
      </c>
      <c r="K67" s="7">
        <v>44707</v>
      </c>
    </row>
    <row r="68" spans="1:11" x14ac:dyDescent="0.25">
      <c r="A68" s="1">
        <v>66</v>
      </c>
      <c r="B68" t="s">
        <v>8</v>
      </c>
      <c r="C68" s="4">
        <v>1989</v>
      </c>
      <c r="D68">
        <v>637</v>
      </c>
      <c r="E68" t="s">
        <v>17</v>
      </c>
      <c r="F68" t="s">
        <v>10</v>
      </c>
      <c r="G68" t="str">
        <f>HYPERLINK("E:/Projects/IrisBG_Sync/Documents/PythonPhotos/PhotoExport_2022527\1989_637_A_Location.jpg")</f>
        <v>E:/Projects/IrisBG_Sync/Documents/PythonPhotos/PhotoExport_2022527\1989_637_A_Location.jpg</v>
      </c>
      <c r="H68" t="s">
        <v>97</v>
      </c>
      <c r="I68" t="s">
        <v>12</v>
      </c>
      <c r="J68">
        <v>14</v>
      </c>
      <c r="K68" s="7">
        <v>44707</v>
      </c>
    </row>
    <row r="69" spans="1:11" x14ac:dyDescent="0.25">
      <c r="A69" s="1">
        <v>67</v>
      </c>
      <c r="B69" t="s">
        <v>8</v>
      </c>
      <c r="C69" s="4">
        <v>1989</v>
      </c>
      <c r="D69">
        <v>637</v>
      </c>
      <c r="E69" t="s">
        <v>17</v>
      </c>
      <c r="F69" t="s">
        <v>37</v>
      </c>
      <c r="G69" t="str">
        <f>HYPERLINK("E:/Projects/IrisBG_Sync/Documents/PythonPhotos/PhotoExport_2022527\1989_637_A_Sign.jpg")</f>
        <v>E:/Projects/IrisBG_Sync/Documents/PythonPhotos/PhotoExport_2022527\1989_637_A_Sign.jpg</v>
      </c>
      <c r="H69" t="s">
        <v>98</v>
      </c>
      <c r="I69" t="s">
        <v>12</v>
      </c>
      <c r="J69">
        <v>11</v>
      </c>
      <c r="K69" s="7">
        <v>44707</v>
      </c>
    </row>
    <row r="70" spans="1:11" x14ac:dyDescent="0.25">
      <c r="A70" s="1">
        <v>68</v>
      </c>
      <c r="B70" t="s">
        <v>8</v>
      </c>
      <c r="C70" s="4">
        <v>1989</v>
      </c>
      <c r="D70">
        <v>642</v>
      </c>
      <c r="E70" t="s">
        <v>45</v>
      </c>
      <c r="F70" t="s">
        <v>30</v>
      </c>
      <c r="G70" t="str">
        <f>HYPERLINK("E:/Projects/IrisBG_Sync/Documents/PythonPhotos/PhotoExport_2022527\1989_642_C_AccTag.jpg")</f>
        <v>E:/Projects/IrisBG_Sync/Documents/PythonPhotos/PhotoExport_2022527\1989_642_C_AccTag.jpg</v>
      </c>
      <c r="H70" t="s">
        <v>99</v>
      </c>
      <c r="I70" t="s">
        <v>12</v>
      </c>
      <c r="J70">
        <v>11</v>
      </c>
      <c r="K70" s="7">
        <v>44707</v>
      </c>
    </row>
    <row r="71" spans="1:11" x14ac:dyDescent="0.25">
      <c r="A71" s="1">
        <v>69</v>
      </c>
      <c r="B71" t="s">
        <v>8</v>
      </c>
      <c r="C71" s="4">
        <v>1989</v>
      </c>
      <c r="D71">
        <v>642</v>
      </c>
      <c r="E71" t="s">
        <v>45</v>
      </c>
      <c r="F71" t="s">
        <v>10</v>
      </c>
      <c r="G71" t="str">
        <f>HYPERLINK("E:/Projects/IrisBG_Sync/Documents/PythonPhotos/PhotoExport_2022527\1989_642_C_Location.jpg")</f>
        <v>E:/Projects/IrisBG_Sync/Documents/PythonPhotos/PhotoExport_2022527\1989_642_C_Location.jpg</v>
      </c>
      <c r="H71" t="s">
        <v>100</v>
      </c>
      <c r="I71" t="s">
        <v>12</v>
      </c>
      <c r="J71">
        <v>14</v>
      </c>
      <c r="K71" s="7">
        <v>44707</v>
      </c>
    </row>
    <row r="72" spans="1:11" x14ac:dyDescent="0.25">
      <c r="A72" s="1">
        <v>70</v>
      </c>
      <c r="B72" t="s">
        <v>8</v>
      </c>
      <c r="C72" s="4">
        <v>1989</v>
      </c>
      <c r="D72">
        <v>642</v>
      </c>
      <c r="E72" t="s">
        <v>45</v>
      </c>
      <c r="F72" t="s">
        <v>37</v>
      </c>
      <c r="G72" t="str">
        <f>HYPERLINK("E:/Projects/IrisBG_Sync/Documents/PythonPhotos/PhotoExport_2022527\1989_642_C_Sign.jpg")</f>
        <v>E:/Projects/IrisBG_Sync/Documents/PythonPhotos/PhotoExport_2022527\1989_642_C_Sign.jpg</v>
      </c>
      <c r="H72" t="s">
        <v>101</v>
      </c>
      <c r="I72" t="s">
        <v>12</v>
      </c>
      <c r="J72">
        <v>11</v>
      </c>
      <c r="K72" s="7">
        <v>44707</v>
      </c>
    </row>
    <row r="73" spans="1:11" x14ac:dyDescent="0.25">
      <c r="A73" s="1">
        <v>71</v>
      </c>
      <c r="B73" t="s">
        <v>8</v>
      </c>
      <c r="C73" s="4">
        <v>1991</v>
      </c>
      <c r="D73">
        <v>1038</v>
      </c>
      <c r="E73" t="s">
        <v>39</v>
      </c>
      <c r="F73" t="s">
        <v>18</v>
      </c>
      <c r="G73" t="str">
        <f>HYPERLINK("E:/Projects/IrisBG_Sync/Documents/PythonPhotos/PhotoExport_2022527\1991_1038_B_Flower.jpg")</f>
        <v>E:/Projects/IrisBG_Sync/Documents/PythonPhotos/PhotoExport_2022527\1991_1038_B_Flower.jpg</v>
      </c>
      <c r="H73" t="s">
        <v>102</v>
      </c>
      <c r="I73" t="s">
        <v>12</v>
      </c>
      <c r="J73">
        <v>2</v>
      </c>
      <c r="K73" s="7">
        <v>44707</v>
      </c>
    </row>
    <row r="74" spans="1:11" x14ac:dyDescent="0.25">
      <c r="A74" s="1">
        <v>72</v>
      </c>
      <c r="B74" t="s">
        <v>8</v>
      </c>
      <c r="C74" s="4">
        <v>1991</v>
      </c>
      <c r="D74">
        <v>1038</v>
      </c>
      <c r="E74" t="s">
        <v>39</v>
      </c>
      <c r="F74" t="s">
        <v>103</v>
      </c>
      <c r="G74" t="str">
        <f>HYPERLINK("E:/Projects/IrisBG_Sync/Documents/PythonPhotos/PhotoExport_2022527\1991_1038_B_FlowerLeafMeasured.jpg")</f>
        <v>E:/Projects/IrisBG_Sync/Documents/PythonPhotos/PhotoExport_2022527\1991_1038_B_FlowerLeafMeasured.jpg</v>
      </c>
      <c r="H74" t="s">
        <v>104</v>
      </c>
      <c r="I74" t="s">
        <v>12</v>
      </c>
      <c r="J74">
        <v>6</v>
      </c>
      <c r="K74" s="7">
        <v>44707</v>
      </c>
    </row>
    <row r="75" spans="1:11" x14ac:dyDescent="0.25">
      <c r="A75" s="1">
        <v>73</v>
      </c>
      <c r="B75" t="s">
        <v>8</v>
      </c>
      <c r="C75" s="4">
        <v>1991</v>
      </c>
      <c r="D75">
        <v>1038</v>
      </c>
      <c r="E75" t="s">
        <v>39</v>
      </c>
      <c r="F75" t="s">
        <v>10</v>
      </c>
      <c r="G75" t="str">
        <f>HYPERLINK("E:/Projects/IrisBG_Sync/Documents/PythonPhotos/PhotoExport_2022527\1991_1038_B_Location.jpg")</f>
        <v>E:/Projects/IrisBG_Sync/Documents/PythonPhotos/PhotoExport_2022527\1991_1038_B_Location.jpg</v>
      </c>
      <c r="H75" t="s">
        <v>105</v>
      </c>
      <c r="I75" t="s">
        <v>12</v>
      </c>
      <c r="J75">
        <v>14</v>
      </c>
      <c r="K75" s="7">
        <v>44707</v>
      </c>
    </row>
    <row r="76" spans="1:11" x14ac:dyDescent="0.25">
      <c r="A76" s="1">
        <v>74</v>
      </c>
      <c r="B76" t="s">
        <v>8</v>
      </c>
      <c r="C76" s="4">
        <v>1991</v>
      </c>
      <c r="D76">
        <v>122</v>
      </c>
      <c r="E76" t="s">
        <v>17</v>
      </c>
      <c r="F76" t="s">
        <v>30</v>
      </c>
      <c r="G76" t="str">
        <f>HYPERLINK("E:/Projects/IrisBG_Sync/Documents/PythonPhotos/PhotoExport_2022527\1991_122_A_AccTag.jpg")</f>
        <v>E:/Projects/IrisBG_Sync/Documents/PythonPhotos/PhotoExport_2022527\1991_122_A_AccTag.jpg</v>
      </c>
      <c r="H76" t="s">
        <v>106</v>
      </c>
      <c r="I76" t="s">
        <v>12</v>
      </c>
      <c r="J76">
        <v>11</v>
      </c>
      <c r="K76" s="7">
        <v>44707</v>
      </c>
    </row>
    <row r="77" spans="1:11" x14ac:dyDescent="0.25">
      <c r="A77" s="1">
        <v>75</v>
      </c>
      <c r="B77" t="s">
        <v>8</v>
      </c>
      <c r="C77" s="4">
        <v>1991</v>
      </c>
      <c r="D77">
        <v>122</v>
      </c>
      <c r="E77" t="s">
        <v>17</v>
      </c>
      <c r="F77" t="s">
        <v>20</v>
      </c>
      <c r="G77" t="str">
        <f>HYPERLINK("E:/Projects/IrisBG_Sync/Documents/PythonPhotos/PhotoExport_2022527\1991_122_A_Leaf.jpg")</f>
        <v>E:/Projects/IrisBG_Sync/Documents/PythonPhotos/PhotoExport_2022527\1991_122_A_Leaf.jpg</v>
      </c>
      <c r="H77" t="s">
        <v>107</v>
      </c>
      <c r="I77" t="s">
        <v>12</v>
      </c>
      <c r="J77">
        <v>4</v>
      </c>
      <c r="K77" s="7">
        <v>44707</v>
      </c>
    </row>
    <row r="78" spans="1:11" x14ac:dyDescent="0.25">
      <c r="A78" s="1">
        <v>76</v>
      </c>
      <c r="B78" t="s">
        <v>8</v>
      </c>
      <c r="C78" s="4">
        <v>1991</v>
      </c>
      <c r="D78">
        <v>122</v>
      </c>
      <c r="E78" t="s">
        <v>17</v>
      </c>
      <c r="F78" t="s">
        <v>22</v>
      </c>
      <c r="G78" t="str">
        <f>HYPERLINK("E:/Projects/IrisBG_Sync/Documents/PythonPhotos/PhotoExport_2022527\1991_122_A_LeafMeasured.jpg")</f>
        <v>E:/Projects/IrisBG_Sync/Documents/PythonPhotos/PhotoExport_2022527\1991_122_A_LeafMeasured.jpg</v>
      </c>
      <c r="H78" t="s">
        <v>108</v>
      </c>
      <c r="I78" t="s">
        <v>12</v>
      </c>
      <c r="J78">
        <v>7</v>
      </c>
      <c r="K78" s="7">
        <v>44707</v>
      </c>
    </row>
    <row r="79" spans="1:11" x14ac:dyDescent="0.25">
      <c r="A79" s="1">
        <v>77</v>
      </c>
      <c r="B79" t="s">
        <v>8</v>
      </c>
      <c r="C79" s="4">
        <v>1991</v>
      </c>
      <c r="D79">
        <v>122</v>
      </c>
      <c r="E79" t="s">
        <v>17</v>
      </c>
      <c r="F79" t="s">
        <v>55</v>
      </c>
      <c r="G79" t="str">
        <f>HYPERLINK("E:/Projects/IrisBG_Sync/Documents/PythonPhotos/PhotoExport_2022527\1991_122_A_Seed.jpg")</f>
        <v>E:/Projects/IrisBG_Sync/Documents/PythonPhotos/PhotoExport_2022527\1991_122_A_Seed.jpg</v>
      </c>
      <c r="H79" t="s">
        <v>109</v>
      </c>
      <c r="I79" t="s">
        <v>12</v>
      </c>
      <c r="J79">
        <v>5</v>
      </c>
      <c r="K79" s="7">
        <v>44707</v>
      </c>
    </row>
    <row r="80" spans="1:11" x14ac:dyDescent="0.25">
      <c r="A80" s="1">
        <v>78</v>
      </c>
      <c r="B80" t="s">
        <v>8</v>
      </c>
      <c r="C80" s="4">
        <v>1991</v>
      </c>
      <c r="D80">
        <v>1311</v>
      </c>
      <c r="E80" t="s">
        <v>17</v>
      </c>
      <c r="F80" t="s">
        <v>30</v>
      </c>
      <c r="G80" t="str">
        <f>HYPERLINK("E:/Projects/IrisBG_Sync/Documents/PythonPhotos/PhotoExport_2022527\1991_1311_A_AccTag.jpg")</f>
        <v>E:/Projects/IrisBG_Sync/Documents/PythonPhotos/PhotoExport_2022527\1991_1311_A_AccTag.jpg</v>
      </c>
      <c r="H80" t="s">
        <v>110</v>
      </c>
      <c r="I80" t="s">
        <v>12</v>
      </c>
      <c r="J80">
        <v>11</v>
      </c>
      <c r="K80" s="7">
        <v>44707</v>
      </c>
    </row>
    <row r="81" spans="1:11" x14ac:dyDescent="0.25">
      <c r="A81" s="1">
        <v>79</v>
      </c>
      <c r="B81" t="s">
        <v>8</v>
      </c>
      <c r="C81" s="4">
        <v>1991</v>
      </c>
      <c r="D81">
        <v>1311</v>
      </c>
      <c r="E81" t="s">
        <v>17</v>
      </c>
      <c r="F81" t="s">
        <v>37</v>
      </c>
      <c r="G81" t="str">
        <f>HYPERLINK("E:/Projects/IrisBG_Sync/Documents/PythonPhotos/PhotoExport_2022527\1991_1311_A_Sign.jpg")</f>
        <v>E:/Projects/IrisBG_Sync/Documents/PythonPhotos/PhotoExport_2022527\1991_1311_A_Sign.jpg</v>
      </c>
      <c r="H81" t="s">
        <v>111</v>
      </c>
      <c r="I81" t="s">
        <v>12</v>
      </c>
      <c r="J81">
        <v>11</v>
      </c>
      <c r="K81" s="7">
        <v>44707</v>
      </c>
    </row>
    <row r="82" spans="1:11" x14ac:dyDescent="0.25">
      <c r="A82" s="1">
        <v>80</v>
      </c>
      <c r="B82" t="s">
        <v>8</v>
      </c>
      <c r="C82" s="4">
        <v>1991</v>
      </c>
      <c r="D82">
        <v>1311</v>
      </c>
      <c r="E82" t="s">
        <v>45</v>
      </c>
      <c r="F82" t="s">
        <v>30</v>
      </c>
      <c r="G82" t="str">
        <f>HYPERLINK("E:/Projects/IrisBG_Sync/Documents/PythonPhotos/PhotoExport_2022527\1991_1311_C_AccTag.jpg")</f>
        <v>E:/Projects/IrisBG_Sync/Documents/PythonPhotos/PhotoExport_2022527\1991_1311_C_AccTag.jpg</v>
      </c>
      <c r="H82" t="s">
        <v>112</v>
      </c>
      <c r="I82" t="s">
        <v>12</v>
      </c>
      <c r="J82">
        <v>11</v>
      </c>
      <c r="K82" s="7">
        <v>44707</v>
      </c>
    </row>
    <row r="83" spans="1:11" x14ac:dyDescent="0.25">
      <c r="A83" s="1">
        <v>81</v>
      </c>
      <c r="B83" t="s">
        <v>8</v>
      </c>
      <c r="C83" s="4">
        <v>1991</v>
      </c>
      <c r="D83">
        <v>1311</v>
      </c>
      <c r="E83" t="s">
        <v>45</v>
      </c>
      <c r="F83" t="s">
        <v>37</v>
      </c>
      <c r="G83" t="str">
        <f>HYPERLINK("E:/Projects/IrisBG_Sync/Documents/PythonPhotos/PhotoExport_2022527\1991_1311_C_Sign.jpg")</f>
        <v>E:/Projects/IrisBG_Sync/Documents/PythonPhotos/PhotoExport_2022527\1991_1311_C_Sign.jpg</v>
      </c>
      <c r="H83" t="s">
        <v>113</v>
      </c>
      <c r="I83" t="s">
        <v>12</v>
      </c>
      <c r="J83">
        <v>11</v>
      </c>
      <c r="K83" s="7">
        <v>44707</v>
      </c>
    </row>
    <row r="84" spans="1:11" x14ac:dyDescent="0.25">
      <c r="A84" s="1">
        <v>82</v>
      </c>
      <c r="B84" t="s">
        <v>8</v>
      </c>
      <c r="C84" s="4">
        <v>1991</v>
      </c>
      <c r="D84">
        <v>88</v>
      </c>
      <c r="E84" t="s">
        <v>39</v>
      </c>
      <c r="F84" t="s">
        <v>30</v>
      </c>
      <c r="G84" t="str">
        <f>HYPERLINK("E:/Projects/IrisBG_Sync/Documents/PythonPhotos/PhotoExport_2022527\1991_88_B_AccTag.jpg")</f>
        <v>E:/Projects/IrisBG_Sync/Documents/PythonPhotos/PhotoExport_2022527\1991_88_B_AccTag.jpg</v>
      </c>
      <c r="H84" t="s">
        <v>114</v>
      </c>
      <c r="I84" t="s">
        <v>12</v>
      </c>
      <c r="J84">
        <v>11</v>
      </c>
      <c r="K84" s="7">
        <v>44707</v>
      </c>
    </row>
    <row r="85" spans="1:11" x14ac:dyDescent="0.25">
      <c r="A85" s="1">
        <v>83</v>
      </c>
      <c r="B85" t="s">
        <v>8</v>
      </c>
      <c r="C85" s="4">
        <v>1991</v>
      </c>
      <c r="D85">
        <v>88</v>
      </c>
      <c r="E85" t="s">
        <v>39</v>
      </c>
      <c r="F85" t="s">
        <v>26</v>
      </c>
      <c r="G85" t="str">
        <f>HYPERLINK("E:/Projects/IrisBG_Sync/Documents/PythonPhotos/PhotoExport_2022527\1991_88_B_Habit.jpg")</f>
        <v>E:/Projects/IrisBG_Sync/Documents/PythonPhotos/PhotoExport_2022527\1991_88_B_Habit.jpg</v>
      </c>
      <c r="H85" t="s">
        <v>115</v>
      </c>
      <c r="I85" t="s">
        <v>12</v>
      </c>
      <c r="J85">
        <v>13</v>
      </c>
      <c r="K85" s="7">
        <v>44707</v>
      </c>
    </row>
    <row r="86" spans="1:11" x14ac:dyDescent="0.25">
      <c r="A86" s="1">
        <v>84</v>
      </c>
      <c r="B86" t="s">
        <v>8</v>
      </c>
      <c r="C86" s="4">
        <v>1991</v>
      </c>
      <c r="D86">
        <v>88</v>
      </c>
      <c r="E86" t="s">
        <v>39</v>
      </c>
      <c r="F86" t="s">
        <v>20</v>
      </c>
      <c r="G86" t="str">
        <f>HYPERLINK("E:/Projects/IrisBG_Sync/Documents/PythonPhotos/PhotoExport_2022527\1991_88_B_Leaf.jpg")</f>
        <v>E:/Projects/IrisBG_Sync/Documents/PythonPhotos/PhotoExport_2022527\1991_88_B_Leaf.jpg</v>
      </c>
      <c r="H86" t="s">
        <v>116</v>
      </c>
      <c r="I86" t="s">
        <v>12</v>
      </c>
      <c r="J86">
        <v>4</v>
      </c>
      <c r="K86" s="7">
        <v>44707</v>
      </c>
    </row>
    <row r="87" spans="1:11" x14ac:dyDescent="0.25">
      <c r="A87" s="1">
        <v>85</v>
      </c>
      <c r="B87" t="s">
        <v>8</v>
      </c>
      <c r="C87" s="4">
        <v>1991</v>
      </c>
      <c r="D87">
        <v>88</v>
      </c>
      <c r="E87" t="s">
        <v>39</v>
      </c>
      <c r="F87" t="s">
        <v>10</v>
      </c>
      <c r="G87" t="str">
        <f>HYPERLINK("E:/Projects/IrisBG_Sync/Documents/PythonPhotos/PhotoExport_2022527\1991_88_B_Location.jpg")</f>
        <v>E:/Projects/IrisBG_Sync/Documents/PythonPhotos/PhotoExport_2022527\1991_88_B_Location.jpg</v>
      </c>
      <c r="H87" t="s">
        <v>117</v>
      </c>
      <c r="I87" t="s">
        <v>12</v>
      </c>
      <c r="J87">
        <v>14</v>
      </c>
      <c r="K87" s="7">
        <v>44707</v>
      </c>
    </row>
    <row r="88" spans="1:11" x14ac:dyDescent="0.25">
      <c r="A88" s="1">
        <v>86</v>
      </c>
      <c r="B88" t="s">
        <v>8</v>
      </c>
      <c r="C88" s="4">
        <v>1991</v>
      </c>
      <c r="D88">
        <v>88</v>
      </c>
      <c r="E88" t="s">
        <v>39</v>
      </c>
      <c r="F88" t="s">
        <v>37</v>
      </c>
      <c r="G88" t="str">
        <f>HYPERLINK("E:/Projects/IrisBG_Sync/Documents/PythonPhotos/PhotoExport_2022527\1991_88_B_Sign.jpg")</f>
        <v>E:/Projects/IrisBG_Sync/Documents/PythonPhotos/PhotoExport_2022527\1991_88_B_Sign.jpg</v>
      </c>
      <c r="H88" t="s">
        <v>118</v>
      </c>
      <c r="I88" t="s">
        <v>12</v>
      </c>
      <c r="J88">
        <v>11</v>
      </c>
      <c r="K88" s="7">
        <v>44707</v>
      </c>
    </row>
    <row r="89" spans="1:11" x14ac:dyDescent="0.25">
      <c r="A89" s="1">
        <v>87</v>
      </c>
      <c r="B89" t="s">
        <v>8</v>
      </c>
      <c r="C89" s="4">
        <v>1991</v>
      </c>
      <c r="D89">
        <v>88</v>
      </c>
      <c r="E89" t="s">
        <v>63</v>
      </c>
      <c r="F89" t="s">
        <v>30</v>
      </c>
      <c r="G89" t="str">
        <f>HYPERLINK("E:/Projects/IrisBG_Sync/Documents/PythonPhotos/PhotoExport_2022527\1991_88_D_AccTag.jpg")</f>
        <v>E:/Projects/IrisBG_Sync/Documents/PythonPhotos/PhotoExport_2022527\1991_88_D_AccTag.jpg</v>
      </c>
      <c r="H89" t="s">
        <v>119</v>
      </c>
      <c r="I89" t="s">
        <v>12</v>
      </c>
      <c r="J89">
        <v>11</v>
      </c>
      <c r="K89" s="7">
        <v>44707</v>
      </c>
    </row>
    <row r="90" spans="1:11" x14ac:dyDescent="0.25">
      <c r="A90" s="1">
        <v>88</v>
      </c>
      <c r="B90" t="s">
        <v>8</v>
      </c>
      <c r="C90" s="4">
        <v>1991</v>
      </c>
      <c r="D90">
        <v>88</v>
      </c>
      <c r="E90" t="s">
        <v>63</v>
      </c>
      <c r="F90" t="s">
        <v>10</v>
      </c>
      <c r="G90" t="str">
        <f>HYPERLINK("E:/Projects/IrisBG_Sync/Documents/PythonPhotos/PhotoExport_2022527\1991_88_D_Location.jpg")</f>
        <v>E:/Projects/IrisBG_Sync/Documents/PythonPhotos/PhotoExport_2022527\1991_88_D_Location.jpg</v>
      </c>
      <c r="H90" t="s">
        <v>120</v>
      </c>
      <c r="I90" t="s">
        <v>12</v>
      </c>
      <c r="J90">
        <v>14</v>
      </c>
      <c r="K90" s="7">
        <v>44707</v>
      </c>
    </row>
    <row r="91" spans="1:11" x14ac:dyDescent="0.25">
      <c r="A91" s="1">
        <v>89</v>
      </c>
      <c r="B91" t="s">
        <v>8</v>
      </c>
      <c r="C91" s="4">
        <v>1991</v>
      </c>
      <c r="D91">
        <v>88</v>
      </c>
      <c r="E91" t="s">
        <v>63</v>
      </c>
      <c r="F91" t="s">
        <v>37</v>
      </c>
      <c r="G91" t="str">
        <f>HYPERLINK("E:/Projects/IrisBG_Sync/Documents/PythonPhotos/PhotoExport_2022527\1991_88_D_Sign.jpg")</f>
        <v>E:/Projects/IrisBG_Sync/Documents/PythonPhotos/PhotoExport_2022527\1991_88_D_Sign.jpg</v>
      </c>
      <c r="H91" t="s">
        <v>121</v>
      </c>
      <c r="I91" t="s">
        <v>12</v>
      </c>
      <c r="J91">
        <v>11</v>
      </c>
      <c r="K91" s="7">
        <v>44707</v>
      </c>
    </row>
    <row r="92" spans="1:11" x14ac:dyDescent="0.25">
      <c r="A92" s="1">
        <v>90</v>
      </c>
      <c r="B92" t="s">
        <v>8</v>
      </c>
      <c r="C92" s="4">
        <v>1992</v>
      </c>
      <c r="D92">
        <v>192</v>
      </c>
      <c r="E92" t="s">
        <v>17</v>
      </c>
      <c r="F92" t="s">
        <v>30</v>
      </c>
      <c r="G92" t="str">
        <f>HYPERLINK("E:/Projects/IrisBG_Sync/Documents/PythonPhotos/PhotoExport_2022527\1992_192_A_AccTag.jpg")</f>
        <v>E:/Projects/IrisBG_Sync/Documents/PythonPhotos/PhotoExport_2022527\1992_192_A_AccTag.jpg</v>
      </c>
      <c r="H92" t="s">
        <v>122</v>
      </c>
      <c r="I92" t="s">
        <v>12</v>
      </c>
      <c r="J92">
        <v>11</v>
      </c>
      <c r="K92" s="7">
        <v>44707</v>
      </c>
    </row>
    <row r="93" spans="1:11" x14ac:dyDescent="0.25">
      <c r="A93" s="1">
        <v>91</v>
      </c>
      <c r="B93" t="s">
        <v>8</v>
      </c>
      <c r="C93" s="4">
        <v>1992</v>
      </c>
      <c r="D93">
        <v>192</v>
      </c>
      <c r="E93" t="s">
        <v>17</v>
      </c>
      <c r="F93" t="s">
        <v>37</v>
      </c>
      <c r="G93" t="str">
        <f>HYPERLINK("E:/Projects/IrisBG_Sync/Documents/PythonPhotos/PhotoExport_2022527\1992_192_A_Sign.jpg")</f>
        <v>E:/Projects/IrisBG_Sync/Documents/PythonPhotos/PhotoExport_2022527\1992_192_A_Sign.jpg</v>
      </c>
      <c r="H93" t="s">
        <v>123</v>
      </c>
      <c r="I93" t="s">
        <v>12</v>
      </c>
      <c r="J93">
        <v>11</v>
      </c>
      <c r="K93" s="7">
        <v>44707</v>
      </c>
    </row>
    <row r="94" spans="1:11" x14ac:dyDescent="0.25">
      <c r="A94" s="1">
        <v>92</v>
      </c>
      <c r="B94" t="s">
        <v>8</v>
      </c>
      <c r="C94" s="4">
        <v>1992</v>
      </c>
      <c r="D94">
        <v>192</v>
      </c>
      <c r="E94" t="s">
        <v>124</v>
      </c>
      <c r="F94" t="s">
        <v>30</v>
      </c>
      <c r="G94" t="str">
        <f>HYPERLINK("E:/Projects/IrisBG_Sync/Documents/PythonPhotos/PhotoExport_2022527\1992_192_F_AccTag.jpg")</f>
        <v>E:/Projects/IrisBG_Sync/Documents/PythonPhotos/PhotoExport_2022527\1992_192_F_AccTag.jpg</v>
      </c>
      <c r="H94" t="s">
        <v>125</v>
      </c>
      <c r="I94" t="s">
        <v>12</v>
      </c>
      <c r="J94">
        <v>11</v>
      </c>
      <c r="K94" s="7">
        <v>44707</v>
      </c>
    </row>
    <row r="95" spans="1:11" x14ac:dyDescent="0.25">
      <c r="A95" s="1">
        <v>93</v>
      </c>
      <c r="B95" t="s">
        <v>8</v>
      </c>
      <c r="C95" s="4">
        <v>1992</v>
      </c>
      <c r="D95">
        <v>192</v>
      </c>
      <c r="E95" t="s">
        <v>124</v>
      </c>
      <c r="F95" t="s">
        <v>37</v>
      </c>
      <c r="G95" t="str">
        <f>HYPERLINK("E:/Projects/IrisBG_Sync/Documents/PythonPhotos/PhotoExport_2022527\1992_192_F_Sign.jpg")</f>
        <v>E:/Projects/IrisBG_Sync/Documents/PythonPhotos/PhotoExport_2022527\1992_192_F_Sign.jpg</v>
      </c>
      <c r="H95" t="s">
        <v>126</v>
      </c>
      <c r="I95" t="s">
        <v>12</v>
      </c>
      <c r="J95">
        <v>11</v>
      </c>
      <c r="K95" s="7">
        <v>44707</v>
      </c>
    </row>
    <row r="96" spans="1:11" x14ac:dyDescent="0.25">
      <c r="A96" s="1">
        <v>94</v>
      </c>
      <c r="B96" t="s">
        <v>8</v>
      </c>
      <c r="C96" s="4">
        <v>1992</v>
      </c>
      <c r="D96">
        <v>192</v>
      </c>
      <c r="E96" t="s">
        <v>127</v>
      </c>
      <c r="F96" t="s">
        <v>10</v>
      </c>
      <c r="G96" t="str">
        <f>HYPERLINK("E:/Projects/IrisBG_Sync/Documents/PythonPhotos/PhotoExport_2022527\1992_192_G_Location.jpg")</f>
        <v>E:/Projects/IrisBG_Sync/Documents/PythonPhotos/PhotoExport_2022527\1992_192_G_Location.jpg</v>
      </c>
      <c r="H96" t="s">
        <v>128</v>
      </c>
      <c r="I96" t="s">
        <v>12</v>
      </c>
      <c r="J96">
        <v>14</v>
      </c>
      <c r="K96" s="7">
        <v>44707</v>
      </c>
    </row>
    <row r="97" spans="1:11" x14ac:dyDescent="0.25">
      <c r="A97" s="1">
        <v>95</v>
      </c>
      <c r="B97" t="s">
        <v>8</v>
      </c>
      <c r="C97" s="4">
        <v>1992</v>
      </c>
      <c r="D97">
        <v>303</v>
      </c>
      <c r="E97" t="s">
        <v>17</v>
      </c>
      <c r="F97" t="s">
        <v>20</v>
      </c>
      <c r="G97" t="str">
        <f>HYPERLINK("E:/Projects/IrisBG_Sync/Documents/PythonPhotos/PhotoExport_2022527\1992_303_A_Leaf.jpg")</f>
        <v>E:/Projects/IrisBG_Sync/Documents/PythonPhotos/PhotoExport_2022527\1992_303_A_Leaf.jpg</v>
      </c>
      <c r="H97" t="s">
        <v>129</v>
      </c>
      <c r="I97" t="s">
        <v>12</v>
      </c>
      <c r="J97">
        <v>4</v>
      </c>
      <c r="K97" s="7">
        <v>44707</v>
      </c>
    </row>
    <row r="98" spans="1:11" x14ac:dyDescent="0.25">
      <c r="A98" s="1">
        <v>96</v>
      </c>
      <c r="B98" t="s">
        <v>8</v>
      </c>
      <c r="C98" s="4">
        <v>1992</v>
      </c>
      <c r="D98">
        <v>303</v>
      </c>
      <c r="E98" t="s">
        <v>17</v>
      </c>
      <c r="F98" t="s">
        <v>22</v>
      </c>
      <c r="G98" t="str">
        <f>HYPERLINK("E:/Projects/IrisBG_Sync/Documents/PythonPhotos/PhotoExport_2022527\1992_303_A_LeafMeasured.jpg")</f>
        <v>E:/Projects/IrisBG_Sync/Documents/PythonPhotos/PhotoExport_2022527\1992_303_A_LeafMeasured.jpg</v>
      </c>
      <c r="H98" t="s">
        <v>130</v>
      </c>
      <c r="I98" t="s">
        <v>12</v>
      </c>
      <c r="J98">
        <v>7</v>
      </c>
      <c r="K98" s="7">
        <v>44707</v>
      </c>
    </row>
    <row r="99" spans="1:11" x14ac:dyDescent="0.25">
      <c r="A99" s="1">
        <v>97</v>
      </c>
      <c r="B99" t="s">
        <v>8</v>
      </c>
      <c r="C99" s="4">
        <v>1992</v>
      </c>
      <c r="D99">
        <v>303</v>
      </c>
      <c r="E99" t="s">
        <v>17</v>
      </c>
      <c r="F99" t="s">
        <v>10</v>
      </c>
      <c r="G99" t="str">
        <f>HYPERLINK("E:/Projects/IrisBG_Sync/Documents/PythonPhotos/PhotoExport_2022527\1992_303_A_Location.jpg")</f>
        <v>E:/Projects/IrisBG_Sync/Documents/PythonPhotos/PhotoExport_2022527\1992_303_A_Location.jpg</v>
      </c>
      <c r="H99" t="s">
        <v>131</v>
      </c>
      <c r="I99" t="s">
        <v>12</v>
      </c>
      <c r="J99">
        <v>14</v>
      </c>
      <c r="K99" s="7">
        <v>44707</v>
      </c>
    </row>
    <row r="100" spans="1:11" x14ac:dyDescent="0.25">
      <c r="A100" s="1">
        <v>98</v>
      </c>
      <c r="B100" t="s">
        <v>8</v>
      </c>
      <c r="C100" s="4">
        <v>1992</v>
      </c>
      <c r="D100">
        <v>325</v>
      </c>
      <c r="E100" t="s">
        <v>45</v>
      </c>
      <c r="F100" t="s">
        <v>26</v>
      </c>
      <c r="G100" t="str">
        <f>HYPERLINK("E:/Projects/IrisBG_Sync/Documents/PythonPhotos/PhotoExport_2022527\1992_325_C_Habit.jpg")</f>
        <v>E:/Projects/IrisBG_Sync/Documents/PythonPhotos/PhotoExport_2022527\1992_325_C_Habit.jpg</v>
      </c>
      <c r="H100" t="s">
        <v>132</v>
      </c>
      <c r="I100" t="s">
        <v>12</v>
      </c>
      <c r="J100">
        <v>13</v>
      </c>
      <c r="K100" s="7">
        <v>44707</v>
      </c>
    </row>
    <row r="101" spans="1:11" x14ac:dyDescent="0.25">
      <c r="A101" s="1">
        <v>99</v>
      </c>
      <c r="B101" t="s">
        <v>8</v>
      </c>
      <c r="C101" s="4">
        <v>1992</v>
      </c>
      <c r="D101">
        <v>325</v>
      </c>
      <c r="E101" t="s">
        <v>45</v>
      </c>
      <c r="F101" t="s">
        <v>10</v>
      </c>
      <c r="G101" t="str">
        <f>HYPERLINK("E:/Projects/IrisBG_Sync/Documents/PythonPhotos/PhotoExport_2022527\1992_325_C_Location.jpg")</f>
        <v>E:/Projects/IrisBG_Sync/Documents/PythonPhotos/PhotoExport_2022527\1992_325_C_Location.jpg</v>
      </c>
      <c r="H101" t="s">
        <v>133</v>
      </c>
      <c r="I101" t="s">
        <v>12</v>
      </c>
      <c r="J101">
        <v>14</v>
      </c>
      <c r="K101" s="7">
        <v>44707</v>
      </c>
    </row>
    <row r="102" spans="1:11" x14ac:dyDescent="0.25">
      <c r="A102" s="1">
        <v>100</v>
      </c>
      <c r="B102" t="s">
        <v>8</v>
      </c>
      <c r="C102" s="4">
        <v>1992</v>
      </c>
      <c r="D102">
        <v>346</v>
      </c>
      <c r="E102" t="s">
        <v>17</v>
      </c>
      <c r="F102" t="s">
        <v>30</v>
      </c>
      <c r="G102" t="str">
        <f>HYPERLINK("E:/Projects/IrisBG_Sync/Documents/PythonPhotos/PhotoExport_2022527\1992_346_A_AccTag.jpg")</f>
        <v>E:/Projects/IrisBG_Sync/Documents/PythonPhotos/PhotoExport_2022527\1992_346_A_AccTag.jpg</v>
      </c>
      <c r="H102" t="s">
        <v>134</v>
      </c>
      <c r="I102" t="s">
        <v>12</v>
      </c>
      <c r="J102">
        <v>11</v>
      </c>
      <c r="K102" s="7">
        <v>44707</v>
      </c>
    </row>
    <row r="103" spans="1:11" x14ac:dyDescent="0.25">
      <c r="A103" s="1">
        <v>101</v>
      </c>
      <c r="B103" t="s">
        <v>8</v>
      </c>
      <c r="C103" s="4">
        <v>1992</v>
      </c>
      <c r="D103">
        <v>346</v>
      </c>
      <c r="E103" t="s">
        <v>17</v>
      </c>
      <c r="F103" t="s">
        <v>37</v>
      </c>
      <c r="G103" t="str">
        <f>HYPERLINK("E:/Projects/IrisBG_Sync/Documents/PythonPhotos/PhotoExport_2022527\1992_346_A_Sign.jpg")</f>
        <v>E:/Projects/IrisBG_Sync/Documents/PythonPhotos/PhotoExport_2022527\1992_346_A_Sign.jpg</v>
      </c>
      <c r="H103" t="s">
        <v>135</v>
      </c>
      <c r="I103" t="s">
        <v>12</v>
      </c>
      <c r="J103">
        <v>11</v>
      </c>
      <c r="K103" s="7">
        <v>44707</v>
      </c>
    </row>
    <row r="104" spans="1:11" x14ac:dyDescent="0.25">
      <c r="A104" s="1">
        <v>102</v>
      </c>
      <c r="B104" t="s">
        <v>8</v>
      </c>
      <c r="C104" s="4">
        <v>1993</v>
      </c>
      <c r="D104">
        <v>73</v>
      </c>
      <c r="E104" t="s">
        <v>73</v>
      </c>
      <c r="F104" t="s">
        <v>30</v>
      </c>
      <c r="G104" t="str">
        <f>HYPERLINK("E:/Projects/IrisBG_Sync/Documents/PythonPhotos/PhotoExport_2022527\1993_73_E_AccTag.jpg")</f>
        <v>E:/Projects/IrisBG_Sync/Documents/PythonPhotos/PhotoExport_2022527\1993_73_E_AccTag.jpg</v>
      </c>
      <c r="H104" t="s">
        <v>136</v>
      </c>
      <c r="I104" t="s">
        <v>12</v>
      </c>
      <c r="J104">
        <v>11</v>
      </c>
      <c r="K104" s="7">
        <v>44707</v>
      </c>
    </row>
    <row r="105" spans="1:11" x14ac:dyDescent="0.25">
      <c r="A105" s="1">
        <v>103</v>
      </c>
      <c r="B105" t="s">
        <v>8</v>
      </c>
      <c r="C105" s="4">
        <v>1998</v>
      </c>
      <c r="D105">
        <v>381</v>
      </c>
      <c r="E105" t="s">
        <v>39</v>
      </c>
      <c r="F105" t="s">
        <v>30</v>
      </c>
      <c r="G105" t="str">
        <f>HYPERLINK("E:/Projects/IrisBG_Sync/Documents/PythonPhotos/PhotoExport_2022527\1998_381_B_AccTag.jpg")</f>
        <v>E:/Projects/IrisBG_Sync/Documents/PythonPhotos/PhotoExport_2022527\1998_381_B_AccTag.jpg</v>
      </c>
      <c r="H105" t="s">
        <v>137</v>
      </c>
      <c r="I105" t="s">
        <v>12</v>
      </c>
      <c r="J105">
        <v>11</v>
      </c>
      <c r="K105" s="7">
        <v>44707</v>
      </c>
    </row>
    <row r="106" spans="1:11" x14ac:dyDescent="0.25">
      <c r="A106" s="1">
        <v>104</v>
      </c>
      <c r="B106" t="s">
        <v>8</v>
      </c>
      <c r="C106" s="4">
        <v>2003</v>
      </c>
      <c r="D106">
        <v>264</v>
      </c>
      <c r="E106" t="s">
        <v>17</v>
      </c>
      <c r="F106" t="s">
        <v>30</v>
      </c>
      <c r="G106" t="str">
        <f>HYPERLINK("E:/Projects/IrisBG_Sync/Documents/PythonPhotos/PhotoExport_2022527\2003_264_A_AccTag.jpg")</f>
        <v>E:/Projects/IrisBG_Sync/Documents/PythonPhotos/PhotoExport_2022527\2003_264_A_AccTag.jpg</v>
      </c>
      <c r="H106" t="s">
        <v>138</v>
      </c>
      <c r="I106" t="s">
        <v>12</v>
      </c>
      <c r="J106">
        <v>11</v>
      </c>
      <c r="K106" s="7">
        <v>44707</v>
      </c>
    </row>
    <row r="107" spans="1:11" x14ac:dyDescent="0.25">
      <c r="A107" s="1">
        <v>105</v>
      </c>
      <c r="B107" t="s">
        <v>8</v>
      </c>
      <c r="C107" s="4">
        <v>2003</v>
      </c>
      <c r="D107">
        <v>264</v>
      </c>
      <c r="E107" t="s">
        <v>17</v>
      </c>
      <c r="F107" t="s">
        <v>37</v>
      </c>
      <c r="G107" t="str">
        <f>HYPERLINK("E:/Projects/IrisBG_Sync/Documents/PythonPhotos/PhotoExport_2022527\2003_264_A_Sign.jpg")</f>
        <v>E:/Projects/IrisBG_Sync/Documents/PythonPhotos/PhotoExport_2022527\2003_264_A_Sign.jpg</v>
      </c>
      <c r="H107" t="s">
        <v>139</v>
      </c>
      <c r="I107" t="s">
        <v>12</v>
      </c>
      <c r="J107">
        <v>11</v>
      </c>
      <c r="K107" s="7">
        <v>44707</v>
      </c>
    </row>
    <row r="108" spans="1:11" x14ac:dyDescent="0.25">
      <c r="A108" s="1">
        <v>106</v>
      </c>
      <c r="B108" t="s">
        <v>8</v>
      </c>
      <c r="C108" s="4">
        <v>2003</v>
      </c>
      <c r="D108">
        <v>282</v>
      </c>
      <c r="E108" t="s">
        <v>39</v>
      </c>
      <c r="F108" t="s">
        <v>30</v>
      </c>
      <c r="G108" t="str">
        <f>HYPERLINK("E:/Projects/IrisBG_Sync/Documents/PythonPhotos/PhotoExport_2022527\2003_282_B_AccTag.jpg")</f>
        <v>E:/Projects/IrisBG_Sync/Documents/PythonPhotos/PhotoExport_2022527\2003_282_B_AccTag.jpg</v>
      </c>
      <c r="H108" t="s">
        <v>140</v>
      </c>
      <c r="I108" t="s">
        <v>12</v>
      </c>
      <c r="J108">
        <v>11</v>
      </c>
      <c r="K108" s="7">
        <v>44707</v>
      </c>
    </row>
    <row r="109" spans="1:11" x14ac:dyDescent="0.25">
      <c r="A109" s="1">
        <v>107</v>
      </c>
      <c r="B109" t="s">
        <v>8</v>
      </c>
      <c r="C109" s="4">
        <v>2003</v>
      </c>
      <c r="D109">
        <v>282</v>
      </c>
      <c r="E109" t="s">
        <v>39</v>
      </c>
      <c r="F109" t="s">
        <v>37</v>
      </c>
      <c r="G109" t="str">
        <f>HYPERLINK("E:/Projects/IrisBG_Sync/Documents/PythonPhotos/PhotoExport_2022527\2003_282_B_Sign.jpg")</f>
        <v>E:/Projects/IrisBG_Sync/Documents/PythonPhotos/PhotoExport_2022527\2003_282_B_Sign.jpg</v>
      </c>
      <c r="H109" t="s">
        <v>141</v>
      </c>
      <c r="I109" t="s">
        <v>12</v>
      </c>
      <c r="J109">
        <v>11</v>
      </c>
      <c r="K109" s="7">
        <v>44707</v>
      </c>
    </row>
    <row r="110" spans="1:11" x14ac:dyDescent="0.25">
      <c r="A110" s="1">
        <v>108</v>
      </c>
      <c r="B110" t="s">
        <v>8</v>
      </c>
      <c r="C110" s="4">
        <v>2003</v>
      </c>
      <c r="D110">
        <v>513</v>
      </c>
      <c r="E110" t="s">
        <v>17</v>
      </c>
      <c r="F110" t="s">
        <v>10</v>
      </c>
      <c r="G110" t="str">
        <f>HYPERLINK("E:/Projects/IrisBG_Sync/Documents/PythonPhotos/PhotoExport_2022527\2003_513_A_Location.jpg")</f>
        <v>E:/Projects/IrisBG_Sync/Documents/PythonPhotos/PhotoExport_2022527\2003_513_A_Location.jpg</v>
      </c>
      <c r="H110" t="s">
        <v>142</v>
      </c>
      <c r="I110" t="s">
        <v>12</v>
      </c>
      <c r="J110">
        <v>14</v>
      </c>
      <c r="K110" s="7">
        <v>44707</v>
      </c>
    </row>
    <row r="111" spans="1:11" x14ac:dyDescent="0.25">
      <c r="A111" s="1">
        <v>109</v>
      </c>
      <c r="B111" t="s">
        <v>8</v>
      </c>
      <c r="C111" s="4">
        <v>2004</v>
      </c>
      <c r="D111">
        <v>505</v>
      </c>
      <c r="E111" t="s">
        <v>17</v>
      </c>
      <c r="F111" t="s">
        <v>20</v>
      </c>
      <c r="G111" t="str">
        <f>HYPERLINK("E:/Projects/IrisBG_Sync/Documents/PythonPhotos/PhotoExport_2022527\2004_505_A_Leaf.jpg")</f>
        <v>E:/Projects/IrisBG_Sync/Documents/PythonPhotos/PhotoExport_2022527\2004_505_A_Leaf.jpg</v>
      </c>
      <c r="H111" t="s">
        <v>143</v>
      </c>
      <c r="I111" t="s">
        <v>12</v>
      </c>
      <c r="J111">
        <v>4</v>
      </c>
      <c r="K111" s="7">
        <v>44707</v>
      </c>
    </row>
    <row r="112" spans="1:11" x14ac:dyDescent="0.25">
      <c r="A112" s="1">
        <v>110</v>
      </c>
      <c r="B112" t="s">
        <v>8</v>
      </c>
      <c r="C112" s="4">
        <v>2004</v>
      </c>
      <c r="D112">
        <v>505</v>
      </c>
      <c r="E112" t="s">
        <v>17</v>
      </c>
      <c r="F112" t="s">
        <v>22</v>
      </c>
      <c r="G112" t="str">
        <f>HYPERLINK("E:/Projects/IrisBG_Sync/Documents/PythonPhotos/PhotoExport_2022527\2004_505_A_LeafMeasured.jpg")</f>
        <v>E:/Projects/IrisBG_Sync/Documents/PythonPhotos/PhotoExport_2022527\2004_505_A_LeafMeasured.jpg</v>
      </c>
      <c r="H112" t="s">
        <v>144</v>
      </c>
      <c r="I112" t="s">
        <v>12</v>
      </c>
      <c r="J112">
        <v>7</v>
      </c>
      <c r="K112" s="7">
        <v>44707</v>
      </c>
    </row>
    <row r="113" spans="1:11" x14ac:dyDescent="0.25">
      <c r="A113" s="1">
        <v>111</v>
      </c>
      <c r="B113" t="s">
        <v>8</v>
      </c>
      <c r="C113" s="4">
        <v>2004</v>
      </c>
      <c r="D113">
        <v>505</v>
      </c>
      <c r="E113" t="s">
        <v>17</v>
      </c>
      <c r="F113" t="s">
        <v>10</v>
      </c>
      <c r="G113" t="str">
        <f>HYPERLINK("E:/Projects/IrisBG_Sync/Documents/PythonPhotos/PhotoExport_2022527\2004_505_A_Location.jpg")</f>
        <v>E:/Projects/IrisBG_Sync/Documents/PythonPhotos/PhotoExport_2022527\2004_505_A_Location.jpg</v>
      </c>
      <c r="H113" t="s">
        <v>145</v>
      </c>
      <c r="I113" t="s">
        <v>12</v>
      </c>
      <c r="J113">
        <v>14</v>
      </c>
      <c r="K113" s="7">
        <v>44707</v>
      </c>
    </row>
    <row r="114" spans="1:11" x14ac:dyDescent="0.25">
      <c r="A114" s="1">
        <v>112</v>
      </c>
      <c r="B114" t="s">
        <v>8</v>
      </c>
      <c r="C114" s="4">
        <v>2005</v>
      </c>
      <c r="D114">
        <v>260</v>
      </c>
      <c r="E114" t="s">
        <v>73</v>
      </c>
      <c r="F114" t="s">
        <v>26</v>
      </c>
      <c r="G114" t="str">
        <f>HYPERLINK("E:/Projects/IrisBG_Sync/Documents/PythonPhotos/PhotoExport_2022527\2005_260_E_Habit.jpg")</f>
        <v>E:/Projects/IrisBG_Sync/Documents/PythonPhotos/PhotoExport_2022527\2005_260_E_Habit.jpg</v>
      </c>
      <c r="H114" t="s">
        <v>146</v>
      </c>
      <c r="I114" t="s">
        <v>12</v>
      </c>
      <c r="J114">
        <v>13</v>
      </c>
      <c r="K114" s="7">
        <v>44707</v>
      </c>
    </row>
    <row r="115" spans="1:11" x14ac:dyDescent="0.25">
      <c r="A115" s="1">
        <v>113</v>
      </c>
      <c r="B115" t="s">
        <v>8</v>
      </c>
      <c r="C115" s="4">
        <v>2005</v>
      </c>
      <c r="D115">
        <v>260</v>
      </c>
      <c r="E115" t="s">
        <v>73</v>
      </c>
      <c r="F115" t="s">
        <v>10</v>
      </c>
      <c r="G115" t="str">
        <f>HYPERLINK("E:/Projects/IrisBG_Sync/Documents/PythonPhotos/PhotoExport_2022527\2005_260_E_Location.jpg")</f>
        <v>E:/Projects/IrisBG_Sync/Documents/PythonPhotos/PhotoExport_2022527\2005_260_E_Location.jpg</v>
      </c>
      <c r="H115" t="s">
        <v>147</v>
      </c>
      <c r="I115" t="s">
        <v>12</v>
      </c>
      <c r="J115">
        <v>14</v>
      </c>
      <c r="K115" s="7">
        <v>44707</v>
      </c>
    </row>
    <row r="116" spans="1:11" x14ac:dyDescent="0.25">
      <c r="A116" s="1">
        <v>114</v>
      </c>
      <c r="B116" t="s">
        <v>8</v>
      </c>
      <c r="C116" s="4">
        <v>2006</v>
      </c>
      <c r="D116">
        <v>162</v>
      </c>
      <c r="E116" t="s">
        <v>17</v>
      </c>
      <c r="F116" t="s">
        <v>30</v>
      </c>
      <c r="G116" t="str">
        <f>HYPERLINK("E:/Projects/IrisBG_Sync/Documents/PythonPhotos/PhotoExport_2022527\2006_162_A_AccTag.jpg")</f>
        <v>E:/Projects/IrisBG_Sync/Documents/PythonPhotos/PhotoExport_2022527\2006_162_A_AccTag.jpg</v>
      </c>
      <c r="H116" t="s">
        <v>148</v>
      </c>
      <c r="I116" t="s">
        <v>12</v>
      </c>
      <c r="J116">
        <v>11</v>
      </c>
      <c r="K116" s="7">
        <v>44707</v>
      </c>
    </row>
    <row r="117" spans="1:11" x14ac:dyDescent="0.25">
      <c r="A117" s="1">
        <v>115</v>
      </c>
      <c r="B117" t="s">
        <v>8</v>
      </c>
      <c r="C117" s="4">
        <v>2006</v>
      </c>
      <c r="D117">
        <v>164</v>
      </c>
      <c r="E117" t="s">
        <v>17</v>
      </c>
      <c r="F117" t="s">
        <v>30</v>
      </c>
      <c r="G117" t="str">
        <f>HYPERLINK("E:/Projects/IrisBG_Sync/Documents/PythonPhotos/PhotoExport_2022527\2006_164_A_AccTag.jpg")</f>
        <v>E:/Projects/IrisBG_Sync/Documents/PythonPhotos/PhotoExport_2022527\2006_164_A_AccTag.jpg</v>
      </c>
      <c r="H117" t="s">
        <v>149</v>
      </c>
      <c r="I117" t="s">
        <v>12</v>
      </c>
      <c r="J117">
        <v>11</v>
      </c>
      <c r="K117" s="7">
        <v>44707</v>
      </c>
    </row>
    <row r="118" spans="1:11" x14ac:dyDescent="0.25">
      <c r="A118" s="1">
        <v>116</v>
      </c>
      <c r="B118" t="s">
        <v>8</v>
      </c>
      <c r="C118" s="4">
        <v>2006</v>
      </c>
      <c r="D118">
        <v>164</v>
      </c>
      <c r="E118" t="s">
        <v>17</v>
      </c>
      <c r="F118" t="s">
        <v>37</v>
      </c>
      <c r="G118" t="str">
        <f>HYPERLINK("E:/Projects/IrisBG_Sync/Documents/PythonPhotos/PhotoExport_2022527\2006_164_A_Sign.jpg")</f>
        <v>E:/Projects/IrisBG_Sync/Documents/PythonPhotos/PhotoExport_2022527\2006_164_A_Sign.jpg</v>
      </c>
      <c r="H118" t="s">
        <v>150</v>
      </c>
      <c r="I118" t="s">
        <v>12</v>
      </c>
      <c r="J118">
        <v>11</v>
      </c>
      <c r="K118" s="7">
        <v>44707</v>
      </c>
    </row>
    <row r="119" spans="1:11" x14ac:dyDescent="0.25">
      <c r="A119" s="1">
        <v>117</v>
      </c>
      <c r="B119" t="s">
        <v>8</v>
      </c>
      <c r="C119" s="4">
        <v>2006</v>
      </c>
      <c r="D119">
        <v>167</v>
      </c>
      <c r="E119" t="s">
        <v>17</v>
      </c>
      <c r="F119" t="s">
        <v>30</v>
      </c>
      <c r="G119" t="str">
        <f>HYPERLINK("E:/Projects/IrisBG_Sync/Documents/PythonPhotos/PhotoExport_2022527\2006_167_A_AccTag.jpg")</f>
        <v>E:/Projects/IrisBG_Sync/Documents/PythonPhotos/PhotoExport_2022527\2006_167_A_AccTag.jpg</v>
      </c>
      <c r="H119" t="s">
        <v>151</v>
      </c>
      <c r="I119" t="s">
        <v>12</v>
      </c>
      <c r="J119">
        <v>11</v>
      </c>
      <c r="K119" s="7">
        <v>44707</v>
      </c>
    </row>
    <row r="120" spans="1:11" x14ac:dyDescent="0.25">
      <c r="A120" s="1">
        <v>118</v>
      </c>
      <c r="B120" t="s">
        <v>8</v>
      </c>
      <c r="C120" s="4">
        <v>2006</v>
      </c>
      <c r="D120">
        <v>167</v>
      </c>
      <c r="E120" t="s">
        <v>17</v>
      </c>
      <c r="F120" t="s">
        <v>37</v>
      </c>
      <c r="G120" t="str">
        <f>HYPERLINK("E:/Projects/IrisBG_Sync/Documents/PythonPhotos/PhotoExport_2022527\2006_167_A_Sign.jpg")</f>
        <v>E:/Projects/IrisBG_Sync/Documents/PythonPhotos/PhotoExport_2022527\2006_167_A_Sign.jpg</v>
      </c>
      <c r="H120" t="s">
        <v>152</v>
      </c>
      <c r="I120" t="s">
        <v>12</v>
      </c>
      <c r="J120">
        <v>11</v>
      </c>
      <c r="K120" s="7">
        <v>44707</v>
      </c>
    </row>
    <row r="121" spans="1:11" x14ac:dyDescent="0.25">
      <c r="A121" s="1">
        <v>119</v>
      </c>
      <c r="B121" t="s">
        <v>8</v>
      </c>
      <c r="C121" s="4">
        <v>2006</v>
      </c>
      <c r="D121">
        <v>168</v>
      </c>
      <c r="E121" t="s">
        <v>17</v>
      </c>
      <c r="F121" t="s">
        <v>30</v>
      </c>
      <c r="G121" t="str">
        <f>HYPERLINK("E:/Projects/IrisBG_Sync/Documents/PythonPhotos/PhotoExport_2022527\2006_168_A_AccTag.jpg")</f>
        <v>E:/Projects/IrisBG_Sync/Documents/PythonPhotos/PhotoExport_2022527\2006_168_A_AccTag.jpg</v>
      </c>
      <c r="H121" t="s">
        <v>153</v>
      </c>
      <c r="I121" t="s">
        <v>12</v>
      </c>
      <c r="J121">
        <v>11</v>
      </c>
      <c r="K121" s="7">
        <v>44707</v>
      </c>
    </row>
    <row r="122" spans="1:11" x14ac:dyDescent="0.25">
      <c r="A122" s="1">
        <v>120</v>
      </c>
      <c r="B122" t="s">
        <v>8</v>
      </c>
      <c r="C122" s="4">
        <v>2006</v>
      </c>
      <c r="D122">
        <v>168</v>
      </c>
      <c r="E122" t="s">
        <v>17</v>
      </c>
      <c r="F122" t="s">
        <v>37</v>
      </c>
      <c r="G122" t="str">
        <f>HYPERLINK("E:/Projects/IrisBG_Sync/Documents/PythonPhotos/PhotoExport_2022527\2006_168_A_Sign.jpg")</f>
        <v>E:/Projects/IrisBG_Sync/Documents/PythonPhotos/PhotoExport_2022527\2006_168_A_Sign.jpg</v>
      </c>
      <c r="H122" t="s">
        <v>154</v>
      </c>
      <c r="I122" t="s">
        <v>12</v>
      </c>
      <c r="J122">
        <v>11</v>
      </c>
      <c r="K122" s="7">
        <v>44707</v>
      </c>
    </row>
    <row r="123" spans="1:11" x14ac:dyDescent="0.25">
      <c r="A123" s="1">
        <v>121</v>
      </c>
      <c r="B123" t="s">
        <v>8</v>
      </c>
      <c r="C123" s="4">
        <v>2006</v>
      </c>
      <c r="D123">
        <v>170</v>
      </c>
      <c r="E123" t="s">
        <v>17</v>
      </c>
      <c r="F123" t="s">
        <v>30</v>
      </c>
      <c r="G123" t="str">
        <f>HYPERLINK("E:/Projects/IrisBG_Sync/Documents/PythonPhotos/PhotoExport_2022527\2006_170_A_AccTag.jpg")</f>
        <v>E:/Projects/IrisBG_Sync/Documents/PythonPhotos/PhotoExport_2022527\2006_170_A_AccTag.jpg</v>
      </c>
      <c r="H123" t="s">
        <v>155</v>
      </c>
      <c r="I123" t="s">
        <v>12</v>
      </c>
      <c r="J123">
        <v>11</v>
      </c>
      <c r="K123" s="7">
        <v>44707</v>
      </c>
    </row>
    <row r="124" spans="1:11" x14ac:dyDescent="0.25">
      <c r="A124" s="1">
        <v>122</v>
      </c>
      <c r="B124" t="s">
        <v>8</v>
      </c>
      <c r="C124" s="4">
        <v>2006</v>
      </c>
      <c r="D124">
        <v>170</v>
      </c>
      <c r="E124" t="s">
        <v>17</v>
      </c>
      <c r="F124" t="s">
        <v>37</v>
      </c>
      <c r="G124" t="str">
        <f>HYPERLINK("E:/Projects/IrisBG_Sync/Documents/PythonPhotos/PhotoExport_2022527\2006_170_A_Sign.jpg")</f>
        <v>E:/Projects/IrisBG_Sync/Documents/PythonPhotos/PhotoExport_2022527\2006_170_A_Sign.jpg</v>
      </c>
      <c r="H124" t="s">
        <v>156</v>
      </c>
      <c r="I124" t="s">
        <v>12</v>
      </c>
      <c r="J124">
        <v>11</v>
      </c>
      <c r="K124" s="7">
        <v>44707</v>
      </c>
    </row>
    <row r="125" spans="1:11" x14ac:dyDescent="0.25">
      <c r="A125" s="1">
        <v>123</v>
      </c>
      <c r="B125" t="s">
        <v>8</v>
      </c>
      <c r="C125" s="4">
        <v>2006</v>
      </c>
      <c r="D125">
        <v>170</v>
      </c>
      <c r="E125" t="s">
        <v>39</v>
      </c>
      <c r="F125" t="s">
        <v>30</v>
      </c>
      <c r="G125" t="str">
        <f>HYPERLINK("E:/Projects/IrisBG_Sync/Documents/PythonPhotos/PhotoExport_2022527\2006_170_B_AccTag.jpg")</f>
        <v>E:/Projects/IrisBG_Sync/Documents/PythonPhotos/PhotoExport_2022527\2006_170_B_AccTag.jpg</v>
      </c>
      <c r="H125" t="s">
        <v>157</v>
      </c>
      <c r="I125" t="s">
        <v>12</v>
      </c>
      <c r="J125">
        <v>11</v>
      </c>
      <c r="K125" s="7">
        <v>44707</v>
      </c>
    </row>
    <row r="126" spans="1:11" x14ac:dyDescent="0.25">
      <c r="A126" s="1">
        <v>124</v>
      </c>
      <c r="B126" t="s">
        <v>8</v>
      </c>
      <c r="C126" s="4">
        <v>2006</v>
      </c>
      <c r="D126">
        <v>701</v>
      </c>
      <c r="E126" t="s">
        <v>158</v>
      </c>
      <c r="F126" t="s">
        <v>30</v>
      </c>
      <c r="G126" t="str">
        <f>HYPERLINK("E:/Projects/IrisBG_Sync/Documents/PythonPhotos/PhotoExport_2022527\2006_701_H_AccTag.jpg")</f>
        <v>E:/Projects/IrisBG_Sync/Documents/PythonPhotos/PhotoExport_2022527\2006_701_H_AccTag.jpg</v>
      </c>
      <c r="H126" t="s">
        <v>159</v>
      </c>
      <c r="I126" t="s">
        <v>12</v>
      </c>
      <c r="J126">
        <v>11</v>
      </c>
      <c r="K126" s="7">
        <v>44707</v>
      </c>
    </row>
    <row r="127" spans="1:11" x14ac:dyDescent="0.25">
      <c r="A127" s="1">
        <v>125</v>
      </c>
      <c r="B127" t="s">
        <v>8</v>
      </c>
      <c r="C127" s="4">
        <v>2006</v>
      </c>
      <c r="D127">
        <v>701</v>
      </c>
      <c r="E127" t="s">
        <v>158</v>
      </c>
      <c r="F127" t="s">
        <v>37</v>
      </c>
      <c r="G127" t="str">
        <f>HYPERLINK("E:/Projects/IrisBG_Sync/Documents/PythonPhotos/PhotoExport_2022527\2006_701_H_Sign.jpg")</f>
        <v>E:/Projects/IrisBG_Sync/Documents/PythonPhotos/PhotoExport_2022527\2006_701_H_Sign.jpg</v>
      </c>
      <c r="H127" t="s">
        <v>160</v>
      </c>
      <c r="I127" t="s">
        <v>12</v>
      </c>
      <c r="J127">
        <v>11</v>
      </c>
      <c r="K127" s="7">
        <v>44707</v>
      </c>
    </row>
    <row r="128" spans="1:11" x14ac:dyDescent="0.25">
      <c r="A128" s="1">
        <v>126</v>
      </c>
      <c r="B128" t="s">
        <v>8</v>
      </c>
      <c r="C128" s="4">
        <v>2006</v>
      </c>
      <c r="D128">
        <v>701</v>
      </c>
      <c r="E128" t="s">
        <v>161</v>
      </c>
      <c r="F128" t="s">
        <v>30</v>
      </c>
      <c r="G128" t="str">
        <f>HYPERLINK("E:/Projects/IrisBG_Sync/Documents/PythonPhotos/PhotoExport_2022527\2006_701_I_AccTag.jpg")</f>
        <v>E:/Projects/IrisBG_Sync/Documents/PythonPhotos/PhotoExport_2022527\2006_701_I_AccTag.jpg</v>
      </c>
      <c r="H128" t="s">
        <v>162</v>
      </c>
      <c r="I128" t="s">
        <v>12</v>
      </c>
      <c r="J128">
        <v>11</v>
      </c>
      <c r="K128" s="7">
        <v>44707</v>
      </c>
    </row>
    <row r="129" spans="1:11" x14ac:dyDescent="0.25">
      <c r="A129" s="1">
        <v>127</v>
      </c>
      <c r="B129" t="s">
        <v>8</v>
      </c>
      <c r="C129" s="4">
        <v>2006</v>
      </c>
      <c r="D129">
        <v>703</v>
      </c>
      <c r="E129" t="s">
        <v>163</v>
      </c>
      <c r="F129" t="s">
        <v>30</v>
      </c>
      <c r="G129" t="str">
        <f>HYPERLINK("E:/Projects/IrisBG_Sync/Documents/PythonPhotos/PhotoExport_2022527\2006_703_J_AccTag.jpg")</f>
        <v>E:/Projects/IrisBG_Sync/Documents/PythonPhotos/PhotoExport_2022527\2006_703_J_AccTag.jpg</v>
      </c>
      <c r="H129" t="s">
        <v>164</v>
      </c>
      <c r="I129" t="s">
        <v>12</v>
      </c>
      <c r="J129">
        <v>11</v>
      </c>
      <c r="K129" s="7">
        <v>44707</v>
      </c>
    </row>
    <row r="130" spans="1:11" x14ac:dyDescent="0.25">
      <c r="A130" s="1">
        <v>128</v>
      </c>
      <c r="B130" t="s">
        <v>8</v>
      </c>
      <c r="C130" s="4">
        <v>2006</v>
      </c>
      <c r="D130">
        <v>703</v>
      </c>
      <c r="E130" t="s">
        <v>163</v>
      </c>
      <c r="F130" t="s">
        <v>22</v>
      </c>
      <c r="G130" s="2" t="str">
        <f>HYPERLINK("E:/Projects/IrisBG_Sync/Documents/PythonPhotos/PhotoExport_2022527\2006_703_J_LeafMeasured.jpg")</f>
        <v>E:/Projects/IrisBG_Sync/Documents/PythonPhotos/PhotoExport_2022527\2006_703_J_LeafMeasured.jpg</v>
      </c>
      <c r="H130" t="s">
        <v>218</v>
      </c>
      <c r="I130" t="s">
        <v>12</v>
      </c>
      <c r="J130">
        <v>7</v>
      </c>
      <c r="K130" s="7">
        <v>44707</v>
      </c>
    </row>
    <row r="131" spans="1:11" x14ac:dyDescent="0.25">
      <c r="A131" s="1">
        <v>129</v>
      </c>
      <c r="B131" t="s">
        <v>8</v>
      </c>
      <c r="C131" s="4">
        <v>2006</v>
      </c>
      <c r="D131">
        <v>703</v>
      </c>
      <c r="E131" t="s">
        <v>163</v>
      </c>
      <c r="F131" t="s">
        <v>10</v>
      </c>
      <c r="G131" s="2" t="str">
        <f>HYPERLINK("E:/Projects/IrisBG_Sync/Documents/PythonPhotos/PhotoExport_2022527\2006_703_J_Location.jpg")</f>
        <v>E:/Projects/IrisBG_Sync/Documents/PythonPhotos/PhotoExport_2022527\2006_703_J_Location.jpg</v>
      </c>
      <c r="H131" t="s">
        <v>219</v>
      </c>
      <c r="I131" t="s">
        <v>12</v>
      </c>
      <c r="J131">
        <v>14</v>
      </c>
      <c r="K131" s="7">
        <v>44707</v>
      </c>
    </row>
    <row r="132" spans="1:11" x14ac:dyDescent="0.25">
      <c r="A132" s="1">
        <v>130</v>
      </c>
      <c r="B132" t="s">
        <v>8</v>
      </c>
      <c r="C132" s="4">
        <v>2006</v>
      </c>
      <c r="D132">
        <v>703</v>
      </c>
      <c r="E132" t="s">
        <v>163</v>
      </c>
      <c r="F132" t="s">
        <v>18</v>
      </c>
      <c r="G132" t="str">
        <f>HYPERLINK("E:/Projects/IrisBG_Sync/Documents/PythonPhotos/PhotoExport_2022527\2006_703_J_Flower.jpg")</f>
        <v>E:/Projects/IrisBG_Sync/Documents/PythonPhotos/PhotoExport_2022527\2006_703_J_Flower.jpg</v>
      </c>
      <c r="H132" t="s">
        <v>165</v>
      </c>
      <c r="I132" t="s">
        <v>12</v>
      </c>
      <c r="J132">
        <v>2</v>
      </c>
      <c r="K132" s="7">
        <v>44707</v>
      </c>
    </row>
    <row r="133" spans="1:11" x14ac:dyDescent="0.25">
      <c r="A133" s="1">
        <v>131</v>
      </c>
      <c r="B133" t="s">
        <v>8</v>
      </c>
      <c r="C133" s="4">
        <v>2007</v>
      </c>
      <c r="D133">
        <v>241</v>
      </c>
      <c r="E133" t="s">
        <v>124</v>
      </c>
      <c r="F133" t="s">
        <v>30</v>
      </c>
      <c r="G133" t="str">
        <f>HYPERLINK("E:/Projects/IrisBG_Sync/Documents/PythonPhotos/PhotoExport_2022527\2007_241_F_AccTag.jpg")</f>
        <v>E:/Projects/IrisBG_Sync/Documents/PythonPhotos/PhotoExport_2022527\2007_241_F_AccTag.jpg</v>
      </c>
      <c r="H133" t="s">
        <v>166</v>
      </c>
      <c r="I133" t="s">
        <v>12</v>
      </c>
      <c r="J133">
        <v>11</v>
      </c>
      <c r="K133" s="7">
        <v>44707</v>
      </c>
    </row>
    <row r="134" spans="1:11" x14ac:dyDescent="0.25">
      <c r="A134" s="1">
        <v>132</v>
      </c>
      <c r="B134" t="s">
        <v>8</v>
      </c>
      <c r="C134" s="4">
        <v>2007</v>
      </c>
      <c r="D134">
        <v>241</v>
      </c>
      <c r="E134" t="s">
        <v>124</v>
      </c>
      <c r="F134" t="s">
        <v>37</v>
      </c>
      <c r="G134" t="str">
        <f>HYPERLINK("E:/Projects/IrisBG_Sync/Documents/PythonPhotos/PhotoExport_2022527\2007_241_F_Sign.jpg")</f>
        <v>E:/Projects/IrisBG_Sync/Documents/PythonPhotos/PhotoExport_2022527\2007_241_F_Sign.jpg</v>
      </c>
      <c r="H134" t="s">
        <v>167</v>
      </c>
      <c r="I134" t="s">
        <v>12</v>
      </c>
      <c r="J134">
        <v>11</v>
      </c>
      <c r="K134" s="7">
        <v>44707</v>
      </c>
    </row>
    <row r="135" spans="1:11" x14ac:dyDescent="0.25">
      <c r="A135" s="1">
        <v>133</v>
      </c>
      <c r="B135" t="s">
        <v>8</v>
      </c>
      <c r="C135" s="4">
        <v>2007</v>
      </c>
      <c r="D135">
        <v>246</v>
      </c>
      <c r="E135" t="s">
        <v>17</v>
      </c>
      <c r="F135" t="s">
        <v>30</v>
      </c>
      <c r="G135" t="str">
        <f>HYPERLINK("E:/Projects/IrisBG_Sync/Documents/PythonPhotos/PhotoExport_2022527\2007_246_A_AccTag.jpg")</f>
        <v>E:/Projects/IrisBG_Sync/Documents/PythonPhotos/PhotoExport_2022527\2007_246_A_AccTag.jpg</v>
      </c>
      <c r="H135" t="s">
        <v>168</v>
      </c>
      <c r="I135" t="s">
        <v>12</v>
      </c>
      <c r="J135">
        <v>11</v>
      </c>
      <c r="K135" s="7">
        <v>44707</v>
      </c>
    </row>
    <row r="136" spans="1:11" x14ac:dyDescent="0.25">
      <c r="A136" s="1">
        <v>134</v>
      </c>
      <c r="B136" t="s">
        <v>8</v>
      </c>
      <c r="C136" s="4">
        <v>2007</v>
      </c>
      <c r="D136">
        <v>246</v>
      </c>
      <c r="E136" t="s">
        <v>17</v>
      </c>
      <c r="F136" t="s">
        <v>37</v>
      </c>
      <c r="G136" t="str">
        <f>HYPERLINK("E:/Projects/IrisBG_Sync/Documents/PythonPhotos/PhotoExport_2022527\2007_246_A_Sign.jpg")</f>
        <v>E:/Projects/IrisBG_Sync/Documents/PythonPhotos/PhotoExport_2022527\2007_246_A_Sign.jpg</v>
      </c>
      <c r="H136" t="s">
        <v>169</v>
      </c>
      <c r="I136" t="s">
        <v>12</v>
      </c>
      <c r="J136">
        <v>11</v>
      </c>
      <c r="K136" s="7">
        <v>44707</v>
      </c>
    </row>
    <row r="137" spans="1:11" x14ac:dyDescent="0.25">
      <c r="A137" s="1">
        <v>135</v>
      </c>
      <c r="B137" t="s">
        <v>8</v>
      </c>
      <c r="C137" s="4">
        <v>2007</v>
      </c>
      <c r="D137">
        <v>8</v>
      </c>
      <c r="E137" t="s">
        <v>17</v>
      </c>
      <c r="F137" t="s">
        <v>20</v>
      </c>
      <c r="G137" t="str">
        <f>HYPERLINK("E:/Projects/IrisBG_Sync/Documents/PythonPhotos/PhotoExport_2022527\2007_8_A_Leaf.jpg")</f>
        <v>E:/Projects/IrisBG_Sync/Documents/PythonPhotos/PhotoExport_2022527\2007_8_A_Leaf.jpg</v>
      </c>
      <c r="H137" t="s">
        <v>170</v>
      </c>
      <c r="I137" t="s">
        <v>12</v>
      </c>
      <c r="J137">
        <v>4</v>
      </c>
      <c r="K137" s="7">
        <v>44707</v>
      </c>
    </row>
    <row r="138" spans="1:11" x14ac:dyDescent="0.25">
      <c r="A138" s="1">
        <v>136</v>
      </c>
      <c r="B138" t="s">
        <v>8</v>
      </c>
      <c r="C138" s="4">
        <v>2007</v>
      </c>
      <c r="D138">
        <v>8</v>
      </c>
      <c r="E138" t="s">
        <v>17</v>
      </c>
      <c r="F138" t="s">
        <v>22</v>
      </c>
      <c r="G138" t="str">
        <f>HYPERLINK("E:/Projects/IrisBG_Sync/Documents/PythonPhotos/PhotoExport_2022527\2007_8_A_LeafMeasured.jpg")</f>
        <v>E:/Projects/IrisBG_Sync/Documents/PythonPhotos/PhotoExport_2022527\2007_8_A_LeafMeasured.jpg</v>
      </c>
      <c r="H138" t="s">
        <v>171</v>
      </c>
      <c r="I138" t="s">
        <v>12</v>
      </c>
      <c r="J138">
        <v>7</v>
      </c>
      <c r="K138" s="7">
        <v>44707</v>
      </c>
    </row>
    <row r="139" spans="1:11" x14ac:dyDescent="0.25">
      <c r="A139" s="1">
        <v>137</v>
      </c>
      <c r="B139" t="s">
        <v>8</v>
      </c>
      <c r="C139" s="4">
        <v>2007</v>
      </c>
      <c r="D139">
        <v>8</v>
      </c>
      <c r="E139" t="s">
        <v>17</v>
      </c>
      <c r="F139" t="s">
        <v>10</v>
      </c>
      <c r="G139" t="str">
        <f>HYPERLINK("E:/Projects/IrisBG_Sync/Documents/PythonPhotos/PhotoExport_2022527\2007_8_A_Location.jpg")</f>
        <v>E:/Projects/IrisBG_Sync/Documents/PythonPhotos/PhotoExport_2022527\2007_8_A_Location.jpg</v>
      </c>
      <c r="H139" t="s">
        <v>172</v>
      </c>
      <c r="I139" t="s">
        <v>12</v>
      </c>
      <c r="J139">
        <v>14</v>
      </c>
      <c r="K139" s="7">
        <v>44707</v>
      </c>
    </row>
    <row r="140" spans="1:11" x14ac:dyDescent="0.25">
      <c r="A140" s="1">
        <v>138</v>
      </c>
      <c r="B140" t="s">
        <v>8</v>
      </c>
      <c r="C140" s="4">
        <v>2008</v>
      </c>
      <c r="D140">
        <v>721</v>
      </c>
      <c r="E140" t="s">
        <v>45</v>
      </c>
      <c r="F140" t="s">
        <v>30</v>
      </c>
      <c r="G140" t="str">
        <f>HYPERLINK("E:/Projects/IrisBG_Sync/Documents/PythonPhotos/PhotoExport_2022527\2008_721_C_AccTag.jpg")</f>
        <v>E:/Projects/IrisBG_Sync/Documents/PythonPhotos/PhotoExport_2022527\2008_721_C_AccTag.jpg</v>
      </c>
      <c r="H140" t="s">
        <v>173</v>
      </c>
      <c r="I140" t="s">
        <v>12</v>
      </c>
      <c r="J140">
        <v>11</v>
      </c>
      <c r="K140" s="7">
        <v>44707</v>
      </c>
    </row>
    <row r="141" spans="1:11" x14ac:dyDescent="0.25">
      <c r="A141" s="1">
        <v>139</v>
      </c>
      <c r="B141" t="s">
        <v>8</v>
      </c>
      <c r="C141" s="4">
        <v>2008</v>
      </c>
      <c r="D141">
        <v>721</v>
      </c>
      <c r="E141" t="s">
        <v>45</v>
      </c>
      <c r="F141" t="s">
        <v>37</v>
      </c>
      <c r="G141" t="str">
        <f>HYPERLINK("E:/Projects/IrisBG_Sync/Documents/PythonPhotos/PhotoExport_2022527\2008_721_C_Sign.jpg")</f>
        <v>E:/Projects/IrisBG_Sync/Documents/PythonPhotos/PhotoExport_2022527\2008_721_C_Sign.jpg</v>
      </c>
      <c r="H141" t="s">
        <v>174</v>
      </c>
      <c r="I141" t="s">
        <v>12</v>
      </c>
      <c r="J141">
        <v>11</v>
      </c>
      <c r="K141" s="7">
        <v>44707</v>
      </c>
    </row>
    <row r="142" spans="1:11" x14ac:dyDescent="0.25">
      <c r="A142" s="1">
        <v>140</v>
      </c>
      <c r="B142" t="s">
        <v>8</v>
      </c>
      <c r="C142" s="4">
        <v>2009</v>
      </c>
      <c r="D142">
        <v>646</v>
      </c>
      <c r="E142" t="s">
        <v>124</v>
      </c>
      <c r="F142" t="s">
        <v>30</v>
      </c>
      <c r="G142" t="str">
        <f>HYPERLINK("E:/Projects/IrisBG_Sync/Documents/PythonPhotos/PhotoExport_2022527\2009_646_F_AccTag.jpg")</f>
        <v>E:/Projects/IrisBG_Sync/Documents/PythonPhotos/PhotoExport_2022527\2009_646_F_AccTag.jpg</v>
      </c>
      <c r="H142" t="s">
        <v>175</v>
      </c>
      <c r="I142" t="s">
        <v>12</v>
      </c>
      <c r="J142">
        <v>11</v>
      </c>
      <c r="K142" s="7">
        <v>44707</v>
      </c>
    </row>
    <row r="143" spans="1:11" x14ac:dyDescent="0.25">
      <c r="A143" s="1">
        <v>141</v>
      </c>
      <c r="B143" t="s">
        <v>8</v>
      </c>
      <c r="C143" s="4">
        <v>2009</v>
      </c>
      <c r="D143">
        <v>760</v>
      </c>
      <c r="E143" t="s">
        <v>17</v>
      </c>
      <c r="F143" t="s">
        <v>10</v>
      </c>
      <c r="G143" t="str">
        <f>HYPERLINK("E:/Projects/IrisBG_Sync/Documents/PythonPhotos/PhotoExport_2022527\2009_760_A_Location.jpg")</f>
        <v>E:/Projects/IrisBG_Sync/Documents/PythonPhotos/PhotoExport_2022527\2009_760_A_Location.jpg</v>
      </c>
      <c r="H143" t="s">
        <v>176</v>
      </c>
      <c r="I143" t="s">
        <v>12</v>
      </c>
      <c r="J143">
        <v>14</v>
      </c>
      <c r="K143" s="7">
        <v>44707</v>
      </c>
    </row>
    <row r="144" spans="1:11" x14ac:dyDescent="0.25">
      <c r="A144" s="1">
        <v>142</v>
      </c>
      <c r="B144" t="s">
        <v>8</v>
      </c>
      <c r="C144" s="4">
        <v>2009</v>
      </c>
      <c r="D144">
        <v>760</v>
      </c>
      <c r="E144" t="s">
        <v>45</v>
      </c>
      <c r="F144" t="s">
        <v>30</v>
      </c>
      <c r="G144" t="str">
        <f>HYPERLINK("E:/Projects/IrisBG_Sync/Documents/PythonPhotos/PhotoExport_2022527\2009_760_C_AccTag.jpg")</f>
        <v>E:/Projects/IrisBG_Sync/Documents/PythonPhotos/PhotoExport_2022527\2009_760_C_AccTag.jpg</v>
      </c>
      <c r="H144" t="s">
        <v>177</v>
      </c>
      <c r="I144" t="s">
        <v>12</v>
      </c>
      <c r="J144">
        <v>11</v>
      </c>
      <c r="K144" s="7">
        <v>44707</v>
      </c>
    </row>
    <row r="145" spans="1:11" x14ac:dyDescent="0.25">
      <c r="A145" s="1">
        <v>143</v>
      </c>
      <c r="B145" t="s">
        <v>8</v>
      </c>
      <c r="C145" s="4">
        <v>2009</v>
      </c>
      <c r="D145">
        <v>760</v>
      </c>
      <c r="E145" t="s">
        <v>45</v>
      </c>
      <c r="F145" t="s">
        <v>37</v>
      </c>
      <c r="G145" t="str">
        <f>HYPERLINK("E:/Projects/IrisBG_Sync/Documents/PythonPhotos/PhotoExport_2022527\2009_760_C_Sign.jpg")</f>
        <v>E:/Projects/IrisBG_Sync/Documents/PythonPhotos/PhotoExport_2022527\2009_760_C_Sign.jpg</v>
      </c>
      <c r="H145" t="s">
        <v>178</v>
      </c>
      <c r="I145" t="s">
        <v>12</v>
      </c>
      <c r="J145">
        <v>11</v>
      </c>
      <c r="K145" s="7">
        <v>44707</v>
      </c>
    </row>
    <row r="146" spans="1:11" x14ac:dyDescent="0.25">
      <c r="A146" s="1">
        <v>144</v>
      </c>
      <c r="B146" t="s">
        <v>8</v>
      </c>
      <c r="C146" s="4">
        <v>2009</v>
      </c>
      <c r="D146">
        <v>760</v>
      </c>
      <c r="E146" t="s">
        <v>179</v>
      </c>
      <c r="F146" t="s">
        <v>26</v>
      </c>
      <c r="G146" t="str">
        <f>HYPERLINK("E:/Projects/IrisBG_Sync/Documents/PythonPhotos/PhotoExport_2022527\2009_760_M_Habit.jpg")</f>
        <v>E:/Projects/IrisBG_Sync/Documents/PythonPhotos/PhotoExport_2022527\2009_760_M_Habit.jpg</v>
      </c>
      <c r="H146" t="s">
        <v>180</v>
      </c>
      <c r="I146" t="s">
        <v>12</v>
      </c>
      <c r="J146">
        <v>13</v>
      </c>
      <c r="K146" s="7">
        <v>44707</v>
      </c>
    </row>
    <row r="147" spans="1:11" x14ac:dyDescent="0.25">
      <c r="A147" s="1">
        <v>145</v>
      </c>
      <c r="B147" t="s">
        <v>8</v>
      </c>
      <c r="C147" s="4">
        <v>2009</v>
      </c>
      <c r="D147">
        <v>760</v>
      </c>
      <c r="E147" t="s">
        <v>179</v>
      </c>
      <c r="F147" t="s">
        <v>10</v>
      </c>
      <c r="G147" t="str">
        <f>HYPERLINK("E:/Projects/IrisBG_Sync/Documents/PythonPhotos/PhotoExport_2022527\2009_760_M_Location.jpg")</f>
        <v>E:/Projects/IrisBG_Sync/Documents/PythonPhotos/PhotoExport_2022527\2009_760_M_Location.jpg</v>
      </c>
      <c r="H147" t="s">
        <v>181</v>
      </c>
      <c r="I147" t="s">
        <v>12</v>
      </c>
      <c r="J147">
        <v>14</v>
      </c>
      <c r="K147" s="7">
        <v>44707</v>
      </c>
    </row>
    <row r="148" spans="1:11" x14ac:dyDescent="0.25">
      <c r="A148" s="1">
        <v>146</v>
      </c>
      <c r="B148" t="s">
        <v>8</v>
      </c>
      <c r="C148" s="4">
        <v>2009</v>
      </c>
      <c r="D148">
        <v>760</v>
      </c>
      <c r="E148" t="s">
        <v>182</v>
      </c>
      <c r="F148" t="s">
        <v>26</v>
      </c>
      <c r="G148" t="str">
        <f>HYPERLINK("E:/Projects/IrisBG_Sync/Documents/PythonPhotos/PhotoExport_2022527\2009_760_O_Habit.jpg")</f>
        <v>E:/Projects/IrisBG_Sync/Documents/PythonPhotos/PhotoExport_2022527\2009_760_O_Habit.jpg</v>
      </c>
      <c r="H148" t="s">
        <v>183</v>
      </c>
      <c r="I148" t="s">
        <v>12</v>
      </c>
      <c r="J148">
        <v>13</v>
      </c>
      <c r="K148" s="7">
        <v>44707</v>
      </c>
    </row>
    <row r="149" spans="1:11" x14ac:dyDescent="0.25">
      <c r="A149" s="1">
        <v>147</v>
      </c>
      <c r="B149" t="s">
        <v>8</v>
      </c>
      <c r="C149" s="4">
        <v>2009</v>
      </c>
      <c r="D149">
        <v>760</v>
      </c>
      <c r="E149" t="s">
        <v>182</v>
      </c>
      <c r="F149" t="s">
        <v>10</v>
      </c>
      <c r="G149" t="str">
        <f>HYPERLINK("E:/Projects/IrisBG_Sync/Documents/PythonPhotos/PhotoExport_2022527\2009_760_O_Location.jpg")</f>
        <v>E:/Projects/IrisBG_Sync/Documents/PythonPhotos/PhotoExport_2022527\2009_760_O_Location.jpg</v>
      </c>
      <c r="H149" t="s">
        <v>184</v>
      </c>
      <c r="I149" t="s">
        <v>12</v>
      </c>
      <c r="J149">
        <v>14</v>
      </c>
      <c r="K149" s="7">
        <v>44707</v>
      </c>
    </row>
    <row r="150" spans="1:11" x14ac:dyDescent="0.25">
      <c r="A150" s="1">
        <v>148</v>
      </c>
      <c r="B150" t="s">
        <v>8</v>
      </c>
      <c r="C150" s="4">
        <v>2009</v>
      </c>
      <c r="D150">
        <v>760</v>
      </c>
      <c r="E150" t="s">
        <v>185</v>
      </c>
      <c r="F150" t="s">
        <v>26</v>
      </c>
      <c r="G150" t="str">
        <f>HYPERLINK("E:/Projects/IrisBG_Sync/Documents/PythonPhotos/PhotoExport_2022527\2009_760_V_Habit.jpg")</f>
        <v>E:/Projects/IrisBG_Sync/Documents/PythonPhotos/PhotoExport_2022527\2009_760_V_Habit.jpg</v>
      </c>
      <c r="H150" t="s">
        <v>186</v>
      </c>
      <c r="I150" t="s">
        <v>12</v>
      </c>
      <c r="J150">
        <v>13</v>
      </c>
      <c r="K150" s="7">
        <v>44707</v>
      </c>
    </row>
    <row r="151" spans="1:11" x14ac:dyDescent="0.25">
      <c r="A151" s="1">
        <v>149</v>
      </c>
      <c r="B151" t="s">
        <v>8</v>
      </c>
      <c r="C151" s="4">
        <v>2009</v>
      </c>
      <c r="D151">
        <v>760</v>
      </c>
      <c r="E151" t="s">
        <v>185</v>
      </c>
      <c r="F151" t="s">
        <v>10</v>
      </c>
      <c r="G151" t="str">
        <f>HYPERLINK("E:/Projects/IrisBG_Sync/Documents/PythonPhotos/PhotoExport_2022527\2009_760_V_Location.jpg")</f>
        <v>E:/Projects/IrisBG_Sync/Documents/PythonPhotos/PhotoExport_2022527\2009_760_V_Location.jpg</v>
      </c>
      <c r="H151" t="s">
        <v>187</v>
      </c>
      <c r="I151" t="s">
        <v>12</v>
      </c>
      <c r="J151">
        <v>14</v>
      </c>
      <c r="K151" s="7">
        <v>44707</v>
      </c>
    </row>
    <row r="152" spans="1:11" x14ac:dyDescent="0.25">
      <c r="A152" s="1">
        <v>150</v>
      </c>
      <c r="B152" t="s">
        <v>8</v>
      </c>
      <c r="C152" s="4">
        <v>2010</v>
      </c>
      <c r="D152">
        <v>126</v>
      </c>
      <c r="E152" t="s">
        <v>17</v>
      </c>
      <c r="F152" t="s">
        <v>30</v>
      </c>
      <c r="G152" t="str">
        <f>HYPERLINK("E:/Projects/IrisBG_Sync/Documents/PythonPhotos/PhotoExport_2022527\2010_126_A_AccTag.jpg")</f>
        <v>E:/Projects/IrisBG_Sync/Documents/PythonPhotos/PhotoExport_2022527\2010_126_A_AccTag.jpg</v>
      </c>
      <c r="H152" t="s">
        <v>188</v>
      </c>
      <c r="I152" t="s">
        <v>12</v>
      </c>
      <c r="J152">
        <v>11</v>
      </c>
      <c r="K152" s="7">
        <v>44707</v>
      </c>
    </row>
    <row r="153" spans="1:11" x14ac:dyDescent="0.25">
      <c r="A153" s="1">
        <v>151</v>
      </c>
      <c r="B153" t="s">
        <v>8</v>
      </c>
      <c r="C153" s="4">
        <v>2010</v>
      </c>
      <c r="D153">
        <v>291</v>
      </c>
      <c r="E153" t="s">
        <v>17</v>
      </c>
      <c r="F153" t="s">
        <v>30</v>
      </c>
      <c r="G153" t="str">
        <f>HYPERLINK("E:/Projects/IrisBG_Sync/Documents/PythonPhotos/PhotoExport_2022527\2010_291_A_AccTag.jpg")</f>
        <v>E:/Projects/IrisBG_Sync/Documents/PythonPhotos/PhotoExport_2022527\2010_291_A_AccTag.jpg</v>
      </c>
      <c r="H153" t="s">
        <v>189</v>
      </c>
      <c r="I153" t="s">
        <v>12</v>
      </c>
      <c r="J153">
        <v>11</v>
      </c>
      <c r="K153" s="7">
        <v>44707</v>
      </c>
    </row>
    <row r="154" spans="1:11" x14ac:dyDescent="0.25">
      <c r="A154" s="1">
        <v>152</v>
      </c>
      <c r="B154" t="s">
        <v>8</v>
      </c>
      <c r="C154" s="4">
        <v>2010</v>
      </c>
      <c r="D154">
        <v>291</v>
      </c>
      <c r="E154" t="s">
        <v>17</v>
      </c>
      <c r="F154" t="s">
        <v>37</v>
      </c>
      <c r="G154" t="str">
        <f>HYPERLINK("E:/Projects/IrisBG_Sync/Documents/PythonPhotos/PhotoExport_2022527\2010_291_A_Sign.jpg")</f>
        <v>E:/Projects/IrisBG_Sync/Documents/PythonPhotos/PhotoExport_2022527\2010_291_A_Sign.jpg</v>
      </c>
      <c r="H154" t="s">
        <v>190</v>
      </c>
      <c r="I154" t="s">
        <v>12</v>
      </c>
      <c r="J154">
        <v>11</v>
      </c>
      <c r="K154" s="7">
        <v>44707</v>
      </c>
    </row>
    <row r="155" spans="1:11" x14ac:dyDescent="0.25">
      <c r="A155" s="1">
        <v>153</v>
      </c>
      <c r="B155" t="s">
        <v>8</v>
      </c>
      <c r="C155" s="4">
        <v>2010</v>
      </c>
      <c r="D155">
        <v>446</v>
      </c>
      <c r="E155" t="s">
        <v>17</v>
      </c>
      <c r="F155" t="s">
        <v>30</v>
      </c>
      <c r="G155" t="str">
        <f>HYPERLINK("E:/Projects/IrisBG_Sync/Documents/PythonPhotos/PhotoExport_2022527\2010_446_A_AccTag.jpg")</f>
        <v>E:/Projects/IrisBG_Sync/Documents/PythonPhotos/PhotoExport_2022527\2010_446_A_AccTag.jpg</v>
      </c>
      <c r="H155" t="s">
        <v>191</v>
      </c>
      <c r="I155" t="s">
        <v>12</v>
      </c>
      <c r="J155">
        <v>11</v>
      </c>
      <c r="K155" s="7">
        <v>44707</v>
      </c>
    </row>
    <row r="156" spans="1:11" x14ac:dyDescent="0.25">
      <c r="A156" s="1">
        <v>154</v>
      </c>
      <c r="B156" t="s">
        <v>8</v>
      </c>
      <c r="C156" s="4">
        <v>2010</v>
      </c>
      <c r="D156">
        <v>446</v>
      </c>
      <c r="E156" t="s">
        <v>17</v>
      </c>
      <c r="F156" t="s">
        <v>37</v>
      </c>
      <c r="G156" t="str">
        <f>HYPERLINK("E:/Projects/IrisBG_Sync/Documents/PythonPhotos/PhotoExport_2022527\2010_446_A_Sign.jpg")</f>
        <v>E:/Projects/IrisBG_Sync/Documents/PythonPhotos/PhotoExport_2022527\2010_446_A_Sign.jpg</v>
      </c>
      <c r="H156" t="s">
        <v>192</v>
      </c>
      <c r="I156" t="s">
        <v>12</v>
      </c>
      <c r="J156">
        <v>11</v>
      </c>
      <c r="K156" s="7">
        <v>44707</v>
      </c>
    </row>
    <row r="157" spans="1:11" x14ac:dyDescent="0.25">
      <c r="A157" s="1">
        <v>155</v>
      </c>
      <c r="B157" t="s">
        <v>8</v>
      </c>
      <c r="C157" s="4">
        <v>2010</v>
      </c>
      <c r="D157">
        <v>450</v>
      </c>
      <c r="E157" t="s">
        <v>39</v>
      </c>
      <c r="F157" t="s">
        <v>30</v>
      </c>
      <c r="G157" t="str">
        <f>HYPERLINK("E:/Projects/IrisBG_Sync/Documents/PythonPhotos/PhotoExport_2022527\2010_450_B_AccTag.jpg")</f>
        <v>E:/Projects/IrisBG_Sync/Documents/PythonPhotos/PhotoExport_2022527\2010_450_B_AccTag.jpg</v>
      </c>
      <c r="H157" t="s">
        <v>193</v>
      </c>
      <c r="I157" t="s">
        <v>12</v>
      </c>
      <c r="J157">
        <v>11</v>
      </c>
      <c r="K157" s="7">
        <v>44707</v>
      </c>
    </row>
    <row r="158" spans="1:11" x14ac:dyDescent="0.25">
      <c r="A158" s="1">
        <v>156</v>
      </c>
      <c r="B158" t="s">
        <v>8</v>
      </c>
      <c r="C158" s="4">
        <v>2010</v>
      </c>
      <c r="D158">
        <v>450</v>
      </c>
      <c r="E158" t="s">
        <v>39</v>
      </c>
      <c r="F158" t="s">
        <v>37</v>
      </c>
      <c r="G158" t="str">
        <f>HYPERLINK("E:/Projects/IrisBG_Sync/Documents/PythonPhotos/PhotoExport_2022527\2010_450_B_Sign.jpg")</f>
        <v>E:/Projects/IrisBG_Sync/Documents/PythonPhotos/PhotoExport_2022527\2010_450_B_Sign.jpg</v>
      </c>
      <c r="H158" t="s">
        <v>194</v>
      </c>
      <c r="I158" t="s">
        <v>12</v>
      </c>
      <c r="J158">
        <v>11</v>
      </c>
      <c r="K158" s="7">
        <v>44707</v>
      </c>
    </row>
    <row r="159" spans="1:11" x14ac:dyDescent="0.25">
      <c r="A159" s="1">
        <v>157</v>
      </c>
      <c r="B159" t="s">
        <v>8</v>
      </c>
      <c r="C159" s="4">
        <v>2010</v>
      </c>
      <c r="D159">
        <v>496</v>
      </c>
      <c r="E159" t="s">
        <v>17</v>
      </c>
      <c r="F159" t="s">
        <v>30</v>
      </c>
      <c r="G159" t="str">
        <f>HYPERLINK("E:/Projects/IrisBG_Sync/Documents/PythonPhotos/PhotoExport_2022527\2010_496_A_AccTag.jpg")</f>
        <v>E:/Projects/IrisBG_Sync/Documents/PythonPhotos/PhotoExport_2022527\2010_496_A_AccTag.jpg</v>
      </c>
      <c r="H159" t="s">
        <v>195</v>
      </c>
      <c r="I159" t="s">
        <v>12</v>
      </c>
      <c r="J159">
        <v>11</v>
      </c>
      <c r="K159" s="7">
        <v>44707</v>
      </c>
    </row>
    <row r="160" spans="1:11" x14ac:dyDescent="0.25">
      <c r="A160" s="1">
        <v>158</v>
      </c>
      <c r="B160" t="s">
        <v>8</v>
      </c>
      <c r="C160" s="4">
        <v>2010</v>
      </c>
      <c r="D160">
        <v>496</v>
      </c>
      <c r="E160" t="s">
        <v>17</v>
      </c>
      <c r="F160" t="s">
        <v>37</v>
      </c>
      <c r="G160" t="str">
        <f>HYPERLINK("E:/Projects/IrisBG_Sync/Documents/PythonPhotos/PhotoExport_2022527\2010_496_A_Sign.jpg")</f>
        <v>E:/Projects/IrisBG_Sync/Documents/PythonPhotos/PhotoExport_2022527\2010_496_A_Sign.jpg</v>
      </c>
      <c r="H160" t="s">
        <v>196</v>
      </c>
      <c r="I160" t="s">
        <v>12</v>
      </c>
      <c r="J160">
        <v>11</v>
      </c>
      <c r="K160" s="7">
        <v>44707</v>
      </c>
    </row>
    <row r="161" spans="1:11" x14ac:dyDescent="0.25">
      <c r="A161" s="1">
        <v>159</v>
      </c>
      <c r="B161" t="s">
        <v>8</v>
      </c>
      <c r="C161" s="4">
        <v>2011</v>
      </c>
      <c r="D161">
        <v>312</v>
      </c>
      <c r="E161" t="s">
        <v>17</v>
      </c>
      <c r="F161" t="s">
        <v>89</v>
      </c>
      <c r="G161" t="str">
        <f>HYPERLINK("E:/Projects/IrisBG_Sync/Documents/PythonPhotos/PhotoExport_2022527\2011_312_A_Fruit.jpg")</f>
        <v>E:/Projects/IrisBG_Sync/Documents/PythonPhotos/PhotoExport_2022527\2011_312_A_Fruit.jpg</v>
      </c>
      <c r="H161" t="s">
        <v>197</v>
      </c>
      <c r="I161" t="s">
        <v>12</v>
      </c>
      <c r="J161">
        <v>5</v>
      </c>
      <c r="K161" s="7">
        <v>44707</v>
      </c>
    </row>
    <row r="162" spans="1:11" x14ac:dyDescent="0.25">
      <c r="A162" s="1">
        <v>160</v>
      </c>
      <c r="B162" t="s">
        <v>8</v>
      </c>
      <c r="C162" s="4">
        <v>2011</v>
      </c>
      <c r="D162">
        <v>312</v>
      </c>
      <c r="E162" t="s">
        <v>17</v>
      </c>
      <c r="F162" t="s">
        <v>20</v>
      </c>
      <c r="G162" t="str">
        <f>HYPERLINK("E:/Projects/IrisBG_Sync/Documents/PythonPhotos/PhotoExport_2022527\2011_312_A_Leaf.jpg")</f>
        <v>E:/Projects/IrisBG_Sync/Documents/PythonPhotos/PhotoExport_2022527\2011_312_A_Leaf.jpg</v>
      </c>
      <c r="H162" t="s">
        <v>198</v>
      </c>
      <c r="I162" t="s">
        <v>12</v>
      </c>
      <c r="J162">
        <v>4</v>
      </c>
      <c r="K162" s="7">
        <v>44707</v>
      </c>
    </row>
    <row r="163" spans="1:11" x14ac:dyDescent="0.25">
      <c r="A163" s="1">
        <v>161</v>
      </c>
      <c r="B163" t="s">
        <v>8</v>
      </c>
      <c r="C163" s="4">
        <v>2011</v>
      </c>
      <c r="D163">
        <v>312</v>
      </c>
      <c r="E163" t="s">
        <v>17</v>
      </c>
      <c r="F163" t="s">
        <v>22</v>
      </c>
      <c r="G163" t="str">
        <f>HYPERLINK("E:/Projects/IrisBG_Sync/Documents/PythonPhotos/PhotoExport_2022527\2011_312_A_LeafMeasured.jpg")</f>
        <v>E:/Projects/IrisBG_Sync/Documents/PythonPhotos/PhotoExport_2022527\2011_312_A_LeafMeasured.jpg</v>
      </c>
      <c r="H163" t="s">
        <v>199</v>
      </c>
      <c r="I163" t="s">
        <v>12</v>
      </c>
      <c r="J163">
        <v>7</v>
      </c>
      <c r="K163" s="7">
        <v>44707</v>
      </c>
    </row>
    <row r="164" spans="1:11" x14ac:dyDescent="0.25">
      <c r="A164" s="1">
        <v>162</v>
      </c>
      <c r="B164" t="s">
        <v>8</v>
      </c>
      <c r="C164" s="4">
        <v>2011</v>
      </c>
      <c r="D164">
        <v>312</v>
      </c>
      <c r="E164" t="s">
        <v>17</v>
      </c>
      <c r="F164" t="s">
        <v>10</v>
      </c>
      <c r="G164" t="str">
        <f>HYPERLINK("E:/Projects/IrisBG_Sync/Documents/PythonPhotos/PhotoExport_2022527\2011_312_A_Location.jpg")</f>
        <v>E:/Projects/IrisBG_Sync/Documents/PythonPhotos/PhotoExport_2022527\2011_312_A_Location.jpg</v>
      </c>
      <c r="H164" t="s">
        <v>200</v>
      </c>
      <c r="I164" t="s">
        <v>12</v>
      </c>
      <c r="J164">
        <v>14</v>
      </c>
      <c r="K164" s="7">
        <v>44707</v>
      </c>
    </row>
    <row r="165" spans="1:11" x14ac:dyDescent="0.25">
      <c r="A165" s="1">
        <v>163</v>
      </c>
      <c r="B165" t="s">
        <v>8</v>
      </c>
      <c r="C165" s="4">
        <v>2012</v>
      </c>
      <c r="D165">
        <v>482</v>
      </c>
      <c r="E165" t="s">
        <v>17</v>
      </c>
      <c r="F165" t="s">
        <v>20</v>
      </c>
      <c r="G165" t="str">
        <f>HYPERLINK("E:/Projects/IrisBG_Sync/Documents/PythonPhotos/PhotoExport_2022527\2012_482_A_Leaf.jpg")</f>
        <v>E:/Projects/IrisBG_Sync/Documents/PythonPhotos/PhotoExport_2022527\2012_482_A_Leaf.jpg</v>
      </c>
      <c r="H165" t="s">
        <v>201</v>
      </c>
      <c r="I165" t="s">
        <v>12</v>
      </c>
      <c r="J165">
        <v>4</v>
      </c>
      <c r="K165" s="7">
        <v>44707</v>
      </c>
    </row>
    <row r="166" spans="1:11" x14ac:dyDescent="0.25">
      <c r="A166" s="1">
        <v>164</v>
      </c>
      <c r="B166" t="s">
        <v>8</v>
      </c>
      <c r="C166" s="4">
        <v>2012</v>
      </c>
      <c r="D166">
        <v>482</v>
      </c>
      <c r="E166" t="s">
        <v>17</v>
      </c>
      <c r="F166" t="s">
        <v>22</v>
      </c>
      <c r="G166" t="str">
        <f>HYPERLINK("E:/Projects/IrisBG_Sync/Documents/PythonPhotos/PhotoExport_2022527\2012_482_A_LeafMeasured.jpg")</f>
        <v>E:/Projects/IrisBG_Sync/Documents/PythonPhotos/PhotoExport_2022527\2012_482_A_LeafMeasured.jpg</v>
      </c>
      <c r="H166" t="s">
        <v>202</v>
      </c>
      <c r="I166" t="s">
        <v>12</v>
      </c>
      <c r="J166">
        <v>7</v>
      </c>
      <c r="K166" s="7">
        <v>44707</v>
      </c>
    </row>
    <row r="167" spans="1:11" x14ac:dyDescent="0.25">
      <c r="A167" s="1">
        <v>165</v>
      </c>
      <c r="B167" t="s">
        <v>8</v>
      </c>
      <c r="C167" s="4">
        <v>2012</v>
      </c>
      <c r="D167">
        <v>482</v>
      </c>
      <c r="E167" t="s">
        <v>17</v>
      </c>
      <c r="F167" t="s">
        <v>10</v>
      </c>
      <c r="G167" t="str">
        <f>HYPERLINK("E:/Projects/IrisBG_Sync/Documents/PythonPhotos/PhotoExport_2022527\2012_482_A_Location.jpg")</f>
        <v>E:/Projects/IrisBG_Sync/Documents/PythonPhotos/PhotoExport_2022527\2012_482_A_Location.jpg</v>
      </c>
      <c r="H167" t="s">
        <v>203</v>
      </c>
      <c r="I167" t="s">
        <v>12</v>
      </c>
      <c r="J167">
        <v>14</v>
      </c>
      <c r="K167" s="7">
        <v>44707</v>
      </c>
    </row>
    <row r="168" spans="1:11" x14ac:dyDescent="0.25">
      <c r="A168" s="1">
        <v>166</v>
      </c>
      <c r="B168" t="s">
        <v>8</v>
      </c>
      <c r="C168" s="4">
        <v>2012</v>
      </c>
      <c r="D168">
        <v>518</v>
      </c>
      <c r="E168" t="s">
        <v>39</v>
      </c>
      <c r="F168" t="s">
        <v>30</v>
      </c>
      <c r="G168" t="str">
        <f>HYPERLINK("E:/Projects/IrisBG_Sync/Documents/PythonPhotos/PhotoExport_2022527\2012_518_B_AccTag.jpg")</f>
        <v>E:/Projects/IrisBG_Sync/Documents/PythonPhotos/PhotoExport_2022527\2012_518_B_AccTag.jpg</v>
      </c>
      <c r="H168" t="s">
        <v>204</v>
      </c>
      <c r="I168" t="s">
        <v>12</v>
      </c>
      <c r="J168">
        <v>11</v>
      </c>
      <c r="K168" s="7">
        <v>44707</v>
      </c>
    </row>
    <row r="169" spans="1:11" x14ac:dyDescent="0.25">
      <c r="A169" s="1">
        <v>167</v>
      </c>
      <c r="B169" t="s">
        <v>8</v>
      </c>
      <c r="C169" s="4">
        <v>2012</v>
      </c>
      <c r="D169">
        <v>519</v>
      </c>
      <c r="E169" t="s">
        <v>17</v>
      </c>
      <c r="F169" t="s">
        <v>30</v>
      </c>
      <c r="G169" t="str">
        <f>HYPERLINK("E:/Projects/IrisBG_Sync/Documents/PythonPhotos/PhotoExport_2022527\2012_519_A_AccTag.jpg")</f>
        <v>E:/Projects/IrisBG_Sync/Documents/PythonPhotos/PhotoExport_2022527\2012_519_A_AccTag.jpg</v>
      </c>
      <c r="H169" t="s">
        <v>205</v>
      </c>
      <c r="I169" t="s">
        <v>12</v>
      </c>
      <c r="J169">
        <v>11</v>
      </c>
      <c r="K169" s="7">
        <v>44707</v>
      </c>
    </row>
    <row r="170" spans="1:11" x14ac:dyDescent="0.25">
      <c r="A170" s="1">
        <v>168</v>
      </c>
      <c r="B170" t="s">
        <v>8</v>
      </c>
      <c r="C170" s="4">
        <v>2012</v>
      </c>
      <c r="D170">
        <v>519</v>
      </c>
      <c r="E170" t="s">
        <v>17</v>
      </c>
      <c r="F170" t="s">
        <v>37</v>
      </c>
      <c r="G170" t="str">
        <f>HYPERLINK("E:/Projects/IrisBG_Sync/Documents/PythonPhotos/PhotoExport_2022527\2012_519_A_Sign.jpg")</f>
        <v>E:/Projects/IrisBG_Sync/Documents/PythonPhotos/PhotoExport_2022527\2012_519_A_Sign.jpg</v>
      </c>
      <c r="H170" t="s">
        <v>206</v>
      </c>
      <c r="I170" t="s">
        <v>12</v>
      </c>
      <c r="J170">
        <v>11</v>
      </c>
      <c r="K170" s="7">
        <v>44707</v>
      </c>
    </row>
    <row r="171" spans="1:11" x14ac:dyDescent="0.25">
      <c r="A171" s="1">
        <v>169</v>
      </c>
      <c r="B171" t="s">
        <v>8</v>
      </c>
      <c r="C171" s="4">
        <v>2012</v>
      </c>
      <c r="D171">
        <v>519</v>
      </c>
      <c r="E171" t="s">
        <v>73</v>
      </c>
      <c r="F171" t="s">
        <v>30</v>
      </c>
      <c r="G171" t="str">
        <f>HYPERLINK("E:/Projects/IrisBG_Sync/Documents/PythonPhotos/PhotoExport_2022527\2012_519_E_AccTag.jpg")</f>
        <v>E:/Projects/IrisBG_Sync/Documents/PythonPhotos/PhotoExport_2022527\2012_519_E_AccTag.jpg</v>
      </c>
      <c r="H171" t="s">
        <v>207</v>
      </c>
      <c r="I171" t="s">
        <v>12</v>
      </c>
      <c r="J171">
        <v>11</v>
      </c>
      <c r="K171" s="7">
        <v>44707</v>
      </c>
    </row>
    <row r="172" spans="1:11" x14ac:dyDescent="0.25">
      <c r="A172" s="1">
        <v>170</v>
      </c>
      <c r="B172" t="s">
        <v>8</v>
      </c>
      <c r="C172" s="4">
        <v>2012</v>
      </c>
      <c r="D172">
        <v>519</v>
      </c>
      <c r="E172" t="s">
        <v>73</v>
      </c>
      <c r="F172" t="s">
        <v>37</v>
      </c>
      <c r="G172" t="str">
        <f>HYPERLINK("E:/Projects/IrisBG_Sync/Documents/PythonPhotos/PhotoExport_2022527\2012_519_E_Sign.jpg")</f>
        <v>E:/Projects/IrisBG_Sync/Documents/PythonPhotos/PhotoExport_2022527\2012_519_E_Sign.jpg</v>
      </c>
      <c r="H172" t="s">
        <v>208</v>
      </c>
      <c r="I172" t="s">
        <v>12</v>
      </c>
      <c r="J172">
        <v>11</v>
      </c>
      <c r="K172" s="7">
        <v>44707</v>
      </c>
    </row>
    <row r="173" spans="1:11" x14ac:dyDescent="0.25">
      <c r="A173" s="1">
        <v>171</v>
      </c>
      <c r="B173" t="s">
        <v>8</v>
      </c>
      <c r="C173" s="4">
        <v>2012</v>
      </c>
      <c r="D173">
        <v>520</v>
      </c>
      <c r="E173" t="s">
        <v>17</v>
      </c>
      <c r="F173" t="s">
        <v>30</v>
      </c>
      <c r="G173" t="str">
        <f>HYPERLINK("E:/Projects/IrisBG_Sync/Documents/PythonPhotos/PhotoExport_2022527\2012_520_A_AccTag.jpg")</f>
        <v>E:/Projects/IrisBG_Sync/Documents/PythonPhotos/PhotoExport_2022527\2012_520_A_AccTag.jpg</v>
      </c>
      <c r="H173" t="s">
        <v>209</v>
      </c>
      <c r="I173" t="s">
        <v>12</v>
      </c>
      <c r="J173">
        <v>11</v>
      </c>
      <c r="K173" s="7">
        <v>44707</v>
      </c>
    </row>
    <row r="174" spans="1:11" x14ac:dyDescent="0.25">
      <c r="A174" s="1">
        <v>172</v>
      </c>
      <c r="B174" t="s">
        <v>8</v>
      </c>
      <c r="C174" s="4">
        <v>2012</v>
      </c>
      <c r="D174">
        <v>520</v>
      </c>
      <c r="E174" t="s">
        <v>17</v>
      </c>
      <c r="F174" t="s">
        <v>37</v>
      </c>
      <c r="G174" t="str">
        <f>HYPERLINK("E:/Projects/IrisBG_Sync/Documents/PythonPhotos/PhotoExport_2022527\2012_520_A_Sign.jpg")</f>
        <v>E:/Projects/IrisBG_Sync/Documents/PythonPhotos/PhotoExport_2022527\2012_520_A_Sign.jpg</v>
      </c>
      <c r="H174" t="s">
        <v>210</v>
      </c>
      <c r="I174" t="s">
        <v>12</v>
      </c>
      <c r="J174">
        <v>11</v>
      </c>
      <c r="K174" s="7">
        <v>44707</v>
      </c>
    </row>
    <row r="175" spans="1:11" x14ac:dyDescent="0.25">
      <c r="A175" s="1">
        <v>173</v>
      </c>
      <c r="B175" t="s">
        <v>8</v>
      </c>
      <c r="C175" s="4">
        <v>2014</v>
      </c>
      <c r="D175">
        <v>375</v>
      </c>
      <c r="E175" t="s">
        <v>17</v>
      </c>
      <c r="F175" t="s">
        <v>22</v>
      </c>
      <c r="G175" t="str">
        <f>HYPERLINK("E:/Projects/IrisBG_Sync/Documents/PythonPhotos/PhotoExport_2022527\2014_375_A_LeafMeasured.jpg")</f>
        <v>E:/Projects/IrisBG_Sync/Documents/PythonPhotos/PhotoExport_2022527\2014_375_A_LeafMeasured.jpg</v>
      </c>
      <c r="H175" t="s">
        <v>211</v>
      </c>
      <c r="I175" t="s">
        <v>12</v>
      </c>
      <c r="J175">
        <v>7</v>
      </c>
      <c r="K175" s="7">
        <v>44707</v>
      </c>
    </row>
    <row r="176" spans="1:11" x14ac:dyDescent="0.25">
      <c r="A176" s="1">
        <v>174</v>
      </c>
      <c r="B176" t="s">
        <v>8</v>
      </c>
      <c r="C176" s="4">
        <v>2014</v>
      </c>
      <c r="D176">
        <v>375</v>
      </c>
      <c r="E176" t="s">
        <v>17</v>
      </c>
      <c r="F176" t="s">
        <v>10</v>
      </c>
      <c r="G176" t="str">
        <f>HYPERLINK("E:/Projects/IrisBG_Sync/Documents/PythonPhotos/PhotoExport_2022527\2014_375_A_Location.jpg")</f>
        <v>E:/Projects/IrisBG_Sync/Documents/PythonPhotos/PhotoExport_2022527\2014_375_A_Location.jpg</v>
      </c>
      <c r="H176" t="s">
        <v>212</v>
      </c>
      <c r="I176" t="s">
        <v>12</v>
      </c>
      <c r="J176">
        <v>14</v>
      </c>
      <c r="K176" s="7">
        <v>44707</v>
      </c>
    </row>
    <row r="177" spans="1:11" x14ac:dyDescent="0.25">
      <c r="A177" s="1">
        <v>175</v>
      </c>
      <c r="B177" t="s">
        <v>8</v>
      </c>
      <c r="C177" s="4">
        <v>2014</v>
      </c>
      <c r="D177">
        <v>50</v>
      </c>
      <c r="E177" t="s">
        <v>17</v>
      </c>
      <c r="F177" t="s">
        <v>18</v>
      </c>
      <c r="G177" t="str">
        <f>HYPERLINK("E:/Projects/IrisBG_Sync/Documents/PythonPhotos/PhotoExport_2022527\2014_50_A_Flower.jpg")</f>
        <v>E:/Projects/IrisBG_Sync/Documents/PythonPhotos/PhotoExport_2022527\2014_50_A_Flower.jpg</v>
      </c>
      <c r="H177" t="s">
        <v>213</v>
      </c>
      <c r="I177" t="s">
        <v>12</v>
      </c>
      <c r="J177">
        <v>2</v>
      </c>
      <c r="K177" s="7">
        <v>44707</v>
      </c>
    </row>
    <row r="178" spans="1:11" x14ac:dyDescent="0.25">
      <c r="A178" s="1">
        <v>176</v>
      </c>
      <c r="B178" t="s">
        <v>8</v>
      </c>
      <c r="C178" s="4">
        <v>2014</v>
      </c>
      <c r="D178">
        <v>50</v>
      </c>
      <c r="E178" t="s">
        <v>17</v>
      </c>
      <c r="F178" t="s">
        <v>22</v>
      </c>
      <c r="G178" t="str">
        <f>HYPERLINK("E:/Projects/IrisBG_Sync/Documents/PythonPhotos/PhotoExport_2022527\2014_50_A_LeafMeasured.jpg")</f>
        <v>E:/Projects/IrisBG_Sync/Documents/PythonPhotos/PhotoExport_2022527\2014_50_A_LeafMeasured.jpg</v>
      </c>
      <c r="H178" t="s">
        <v>214</v>
      </c>
      <c r="I178" t="s">
        <v>12</v>
      </c>
      <c r="J178">
        <v>7</v>
      </c>
      <c r="K178" s="7">
        <v>44707</v>
      </c>
    </row>
    <row r="179" spans="1:11" x14ac:dyDescent="0.25">
      <c r="A179" s="1">
        <v>177</v>
      </c>
      <c r="B179" t="s">
        <v>8</v>
      </c>
      <c r="C179" s="4">
        <v>2014</v>
      </c>
      <c r="D179">
        <v>50</v>
      </c>
      <c r="E179" t="s">
        <v>17</v>
      </c>
      <c r="F179" t="s">
        <v>10</v>
      </c>
      <c r="G179" t="str">
        <f>HYPERLINK("E:/Projects/IrisBG_Sync/Documents/PythonPhotos/PhotoExport_2022527\2014_50_A_Location.jpg")</f>
        <v>E:/Projects/IrisBG_Sync/Documents/PythonPhotos/PhotoExport_2022527\2014_50_A_Location.jpg</v>
      </c>
      <c r="H179" t="s">
        <v>215</v>
      </c>
      <c r="I179" t="s">
        <v>12</v>
      </c>
      <c r="J179">
        <v>14</v>
      </c>
      <c r="K179" s="7">
        <v>44707</v>
      </c>
    </row>
    <row r="180" spans="1:11" x14ac:dyDescent="0.25">
      <c r="A180" s="1">
        <v>178</v>
      </c>
      <c r="B180" t="s">
        <v>8</v>
      </c>
      <c r="C180" s="4">
        <v>2017</v>
      </c>
      <c r="D180">
        <v>34</v>
      </c>
      <c r="E180" t="s">
        <v>73</v>
      </c>
      <c r="F180" t="s">
        <v>30</v>
      </c>
      <c r="G180" t="str">
        <f>HYPERLINK("E:/Projects/IrisBG_Sync/Documents/PythonPhotos/PhotoExport_2022527\2017_34_E_AccTag.jpg")</f>
        <v>E:/Projects/IrisBG_Sync/Documents/PythonPhotos/PhotoExport_2022527\2017_34_E_AccTag.jpg</v>
      </c>
      <c r="H180" t="s">
        <v>216</v>
      </c>
      <c r="I180" t="s">
        <v>12</v>
      </c>
      <c r="J180">
        <v>11</v>
      </c>
      <c r="K180" s="7">
        <v>44707</v>
      </c>
    </row>
    <row r="181" spans="1:11" x14ac:dyDescent="0.25">
      <c r="A181" s="1">
        <v>179</v>
      </c>
      <c r="B181" t="s">
        <v>8</v>
      </c>
      <c r="C181" s="4">
        <v>2017</v>
      </c>
      <c r="D181">
        <v>34</v>
      </c>
      <c r="E181" t="s">
        <v>73</v>
      </c>
      <c r="F181" t="s">
        <v>37</v>
      </c>
      <c r="G181" t="str">
        <f>HYPERLINK("E:/Projects/IrisBG_Sync/Documents/PythonPhotos/PhotoExport_2022527\2017_34_E_Sign.jpg")</f>
        <v>E:/Projects/IrisBG_Sync/Documents/PythonPhotos/PhotoExport_2022527\2017_34_E_Sign.jpg</v>
      </c>
      <c r="H181" t="s">
        <v>217</v>
      </c>
      <c r="I181" t="s">
        <v>12</v>
      </c>
      <c r="J181">
        <v>11</v>
      </c>
      <c r="K181" s="7">
        <v>44707</v>
      </c>
    </row>
  </sheetData>
  <pageMargins left="0.75" right="0.75" top="1" bottom="1" header="0.5" footer="0.5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Steve Gensler</cp:lastModifiedBy>
  <dcterms:created xsi:type="dcterms:W3CDTF">2022-06-06T19:00:00Z</dcterms:created>
  <dcterms:modified xsi:type="dcterms:W3CDTF">2022-06-06T20:19:44Z</dcterms:modified>
</cp:coreProperties>
</file>